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225" windowWidth="19440" windowHeight="6540" tabRatio="757" activeTab="2"/>
  </bookViews>
  <sheets>
    <sheet name="Eelarve" sheetId="11" r:id="rId1"/>
    <sheet name="Maksetaotlus" sheetId="6" r:id="rId2"/>
    <sheet name="KULUARUANDE KOOND" sheetId="1" r:id="rId3"/>
    <sheet name="1. Tööjõukulud" sheetId="13" r:id="rId4"/>
    <sheet name="2. Lähetuskulud" sheetId="10" r:id="rId5"/>
    <sheet name=" 3. EL avalikustamise kulud" sheetId="15" r:id="rId6"/>
    <sheet name="4. Seadmed, varust, IKT" sheetId="17" r:id="rId7"/>
    <sheet name="5. Kinnisvara" sheetId="18" r:id="rId8"/>
    <sheet name="6. Muud otsesed kulud" sheetId="20" r:id="rId9"/>
    <sheet name="Nähtamatu leht" sheetId="16" state="hidden" r:id="rId10"/>
  </sheets>
  <definedNames>
    <definedName name="Kinnituskiri" comment="Vali sobiv vastusevariant">'Nähtamatu leht'!$A$12:$A$14</definedName>
    <definedName name="Projekti_valdkond">Eelarve!$C$8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G15" i="1" l="1"/>
  <c r="G70" i="11" l="1"/>
  <c r="G71" i="11"/>
  <c r="G72" i="11"/>
  <c r="G73" i="11"/>
  <c r="G69" i="11"/>
  <c r="D32" i="6" l="1"/>
  <c r="D31" i="6"/>
  <c r="D30" i="6"/>
  <c r="D29" i="6"/>
  <c r="D28" i="6"/>
  <c r="D33" i="6" l="1"/>
  <c r="C30" i="1"/>
  <c r="G64" i="11" l="1"/>
  <c r="D58" i="1" l="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C38" i="1"/>
  <c r="D38" i="1"/>
  <c r="F59" i="1" l="1"/>
  <c r="E59" i="1"/>
  <c r="D59" i="1"/>
  <c r="C54" i="11"/>
  <c r="I35" i="20"/>
  <c r="F30" i="1" s="1"/>
  <c r="I8" i="20"/>
  <c r="I36" i="20" l="1"/>
  <c r="D30" i="1"/>
  <c r="C59" i="1"/>
  <c r="B3" i="6"/>
  <c r="B2" i="6"/>
  <c r="B1" i="6"/>
  <c r="D24" i="11" l="1"/>
  <c r="C28" i="1" s="1"/>
  <c r="D25" i="11"/>
  <c r="C29" i="1" s="1"/>
  <c r="G29" i="1" s="1"/>
  <c r="I11" i="18"/>
  <c r="F29" i="1" s="1"/>
  <c r="I8" i="18"/>
  <c r="E29" i="1" s="1"/>
  <c r="D29" i="1" s="1"/>
  <c r="I10" i="17"/>
  <c r="F28" i="1" s="1"/>
  <c r="I7" i="17"/>
  <c r="I12" i="18" l="1"/>
  <c r="I11" i="17"/>
  <c r="E28" i="1"/>
  <c r="D28" i="1" s="1"/>
  <c r="G28" i="1" s="1"/>
  <c r="G16" i="1"/>
  <c r="G17" i="1"/>
  <c r="G18" i="1"/>
  <c r="G19" i="1"/>
  <c r="G60" i="11"/>
  <c r="G20" i="1" l="1"/>
  <c r="G68" i="11" l="1"/>
  <c r="G30" i="1" l="1"/>
  <c r="I32" i="6"/>
  <c r="I31" i="6"/>
  <c r="I30" i="6"/>
  <c r="I29" i="6"/>
  <c r="I28" i="6"/>
  <c r="I20" i="6"/>
  <c r="I19" i="6"/>
  <c r="I18" i="6"/>
  <c r="I17" i="6"/>
  <c r="I16" i="6"/>
  <c r="I33" i="6" l="1"/>
  <c r="I21" i="6"/>
  <c r="B1" i="1"/>
  <c r="D17" i="11"/>
  <c r="H33" i="6" l="1"/>
  <c r="F33" i="6"/>
  <c r="G61" i="11"/>
  <c r="G62" i="11"/>
  <c r="D28" i="11"/>
  <c r="C32" i="1" s="1"/>
  <c r="G59" i="11" l="1"/>
  <c r="D22" i="11"/>
  <c r="C26" i="1" s="1"/>
  <c r="I12" i="15"/>
  <c r="F27" i="1" s="1"/>
  <c r="I9" i="15"/>
  <c r="E27" i="1" s="1"/>
  <c r="I42" i="13"/>
  <c r="F25" i="1" s="1"/>
  <c r="I9" i="13"/>
  <c r="E25" i="1" s="1"/>
  <c r="I8" i="10"/>
  <c r="E26" i="1" s="1"/>
  <c r="E31" i="1" l="1"/>
  <c r="G74" i="11"/>
  <c r="G76" i="11" s="1"/>
  <c r="C25" i="1"/>
  <c r="D23" i="11"/>
  <c r="D27" i="1"/>
  <c r="D25" i="1"/>
  <c r="I13" i="15"/>
  <c r="I43" i="13"/>
  <c r="D27" i="11" l="1"/>
  <c r="C27" i="1"/>
  <c r="C31" i="1" s="1"/>
  <c r="C33" i="1" s="1"/>
  <c r="G25" i="1"/>
  <c r="D32" i="1"/>
  <c r="G32" i="1" s="1"/>
  <c r="I11" i="10"/>
  <c r="F26" i="1" s="1"/>
  <c r="F31" i="1" s="1"/>
  <c r="G27" i="1" l="1"/>
  <c r="F33" i="1"/>
  <c r="I12" i="10"/>
  <c r="D26" i="1"/>
  <c r="G26" i="1" l="1"/>
  <c r="D31" i="1"/>
  <c r="D29" i="11"/>
  <c r="E33" i="1"/>
  <c r="E26" i="11" l="1"/>
  <c r="E23" i="11"/>
  <c r="E24" i="11"/>
  <c r="E29" i="11"/>
  <c r="E27" i="11"/>
  <c r="E22" i="11"/>
  <c r="E25" i="11"/>
  <c r="E28" i="11"/>
  <c r="E21" i="11"/>
  <c r="C16" i="11"/>
  <c r="C15" i="11"/>
  <c r="C14" i="11"/>
  <c r="D17" i="1"/>
  <c r="D18" i="1"/>
  <c r="D19" i="1"/>
  <c r="D16" i="1"/>
  <c r="D15" i="1"/>
  <c r="F20" i="1"/>
  <c r="G31" i="1"/>
  <c r="D18" i="6" l="1"/>
  <c r="C17" i="1"/>
  <c r="C18" i="1"/>
  <c r="D19" i="6"/>
  <c r="C19" i="1"/>
  <c r="D20" i="6"/>
  <c r="D17" i="6"/>
  <c r="C16" i="1"/>
  <c r="D16" i="6"/>
  <c r="C15" i="1"/>
  <c r="D20" i="1"/>
  <c r="E20" i="1"/>
  <c r="D33" i="1"/>
  <c r="C17" i="11"/>
  <c r="H17" i="6" l="1"/>
  <c r="F17" i="6"/>
  <c r="H16" i="6"/>
  <c r="F16" i="6"/>
  <c r="B2" i="1"/>
  <c r="D21" i="6"/>
  <c r="G33" i="1"/>
  <c r="C20" i="1"/>
  <c r="H21" i="6" l="1"/>
  <c r="F21" i="6"/>
</calcChain>
</file>

<file path=xl/sharedStrings.xml><?xml version="1.0" encoding="utf-8"?>
<sst xmlns="http://schemas.openxmlformats.org/spreadsheetml/2006/main" count="564" uniqueCount="274">
  <si>
    <t>Kuluaruande vorm</t>
  </si>
  <si>
    <t>Rea nr</t>
  </si>
  <si>
    <t>Kululiik</t>
  </si>
  <si>
    <t>Eelarve täitmise %</t>
  </si>
  <si>
    <t>Tööjõukulud</t>
  </si>
  <si>
    <t>Lähetuskulud</t>
  </si>
  <si>
    <t>Projekti tegelikud kulud</t>
  </si>
  <si>
    <t>2. Lähetuskulud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</si>
  <si>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</si>
  <si>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</si>
  <si>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</si>
  <si>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</si>
  <si>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</si>
  <si>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</si>
  <si>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</si>
  <si>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</si>
  <si>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</si>
  <si>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</si>
  <si>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</si>
  <si>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</si>
  <si>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</si>
  <si>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Varjupaik</t>
  </si>
  <si>
    <t>Integratsioon</t>
  </si>
  <si>
    <t>Tagasipöördumine</t>
  </si>
  <si>
    <t>KOOND</t>
  </si>
  <si>
    <t>Otsesed kulud kokku</t>
  </si>
  <si>
    <t>Kaudsed kulud</t>
  </si>
  <si>
    <t>Projekti kulud kokku</t>
  </si>
  <si>
    <t>Kulu detailne kirjeldus</t>
  </si>
  <si>
    <t>Ühik</t>
  </si>
  <si>
    <t>PROJEKTI OTSESED KULUD</t>
  </si>
  <si>
    <t>tund</t>
  </si>
  <si>
    <t>PROJEKTI OTSESED KULUD KOKKU</t>
  </si>
  <si>
    <t>PROJEKTI KAUDSED KULUD</t>
  </si>
  <si>
    <t>Kogus</t>
  </si>
  <si>
    <t>Ühiku hind KM-ga</t>
  </si>
  <si>
    <t>% kogukuludest</t>
  </si>
  <si>
    <t xml:space="preserve">OTSESED KULUD </t>
  </si>
  <si>
    <t>Projekti käigus saadud muud sissetulekud</t>
  </si>
  <si>
    <t>SELGITUS</t>
  </si>
  <si>
    <t>Kuludokumendi väljastaja</t>
  </si>
  <si>
    <t>Kuludokumendi nimetus</t>
  </si>
  <si>
    <t>Kuludokumendi number</t>
  </si>
  <si>
    <t>Kuludokumendi kuupäev</t>
  </si>
  <si>
    <t>Kulu lühikirjeldus</t>
  </si>
  <si>
    <t>kuu</t>
  </si>
  <si>
    <t>tk</t>
  </si>
  <si>
    <t>Osakaal %</t>
  </si>
  <si>
    <t>Tabel 1. Projekti maksumuse ja tulude prognoos allikate lõikes (EUR)</t>
  </si>
  <si>
    <t>PROJEKTI MAKSUMUS KOKKU</t>
  </si>
  <si>
    <t>Tabel 2. Projekti kululiikide koondtabel (prognoos) (EUR)</t>
  </si>
  <si>
    <t xml:space="preserve">Tööjõukulud kokku </t>
  </si>
  <si>
    <t>EL avalikustamise kulud kokku</t>
  </si>
  <si>
    <t xml:space="preserve">Tabel 4. Toetuse saaja kinnitus </t>
  </si>
  <si>
    <t>Kulu tasumise kuupäev</t>
  </si>
  <si>
    <t>Projekti kavandatud tulud</t>
  </si>
  <si>
    <t>Tegelikud tulud kokku</t>
  </si>
  <si>
    <t>Maksetaotluse vorm</t>
  </si>
  <si>
    <t>I</t>
  </si>
  <si>
    <t>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</si>
  <si>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</si>
  <si>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</si>
  <si>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</si>
  <si>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</si>
  <si>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</si>
  <si>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</si>
  <si>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</si>
  <si>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</si>
  <si>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</si>
  <si>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</si>
  <si>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</si>
  <si>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</si>
  <si>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</si>
  <si>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r>
      <t>Kulu selgitus</t>
    </r>
    <r>
      <rPr>
        <i/>
        <sz val="12"/>
        <color theme="1"/>
        <rFont val="Times New Roman"/>
        <family val="1"/>
        <charset val="186"/>
      </rPr>
      <t xml:space="preserve"> (Tabelisse lisada lahtreid vastavalt kuludokumentide arvule)</t>
    </r>
  </si>
  <si>
    <t>päev</t>
  </si>
  <si>
    <t>Toetuse saaja esindaja</t>
  </si>
  <si>
    <t>/nimi, allkiri/</t>
  </si>
  <si>
    <t>___________________________________________</t>
  </si>
  <si>
    <t>Muud otsesed kulud</t>
  </si>
  <si>
    <t>Muud otsesed kulud kokku</t>
  </si>
  <si>
    <t>SISEJULGEOLEKUFOND</t>
  </si>
  <si>
    <t>ISF</t>
  </si>
  <si>
    <t>Kinnisvara</t>
  </si>
  <si>
    <t>Toetus ühisele viisapoliitikale – riigi suutlikkus</t>
  </si>
  <si>
    <t>Toetus ühisele viisapoliitikale – konsulaarkoostöö</t>
  </si>
  <si>
    <t>Piirid – EUROSUR</t>
  </si>
  <si>
    <t>Piirid – teabevahetus</t>
  </si>
  <si>
    <t>Piirid – liidu ühised normid</t>
  </si>
  <si>
    <t>Piirid – eesseisvad ülesanded</t>
  </si>
  <si>
    <t>Piirid – riigi suutlikkus</t>
  </si>
  <si>
    <t>Kuritegevus – kuritegevuse tõkestamine ja selle vastu võitlemine</t>
  </si>
  <si>
    <t>Kuritegevus – teabevahetus</t>
  </si>
  <si>
    <t>Kuritegevus – koolitus</t>
  </si>
  <si>
    <t>Kuritegevus – ohvrite abistamine</t>
  </si>
  <si>
    <t>Kuritegevus – ohu- ja riskihinnangud</t>
  </si>
  <si>
    <t>Riskid – riskide ennetamine ja nende kõrvaldamine</t>
  </si>
  <si>
    <t>Riskid – teabevahetus</t>
  </si>
  <si>
    <t>Riskid – koolitus</t>
  </si>
  <si>
    <t>Riskid – ohvrite abistamine</t>
  </si>
  <si>
    <t>Riskid – taristu</t>
  </si>
  <si>
    <t>Riskid – varajane hoiatamine ja kriisolukorrad</t>
  </si>
  <si>
    <t>Riskid – ohu- ja riskihinnangud</t>
  </si>
  <si>
    <t>1. ISF</t>
  </si>
  <si>
    <t>2. Riiklik kaasfinantseering</t>
  </si>
  <si>
    <t>3. Toetuse saaja omafinanantseering</t>
  </si>
  <si>
    <t>4. Partnerite poolne kaasfinantseering</t>
  </si>
  <si>
    <t>5. Projekti käigus saadud muud sissetulekud</t>
  </si>
  <si>
    <t>5. Kinnisvara</t>
  </si>
  <si>
    <t>6. Muud otsesed kulud</t>
  </si>
  <si>
    <r>
      <t xml:space="preserve">Toetus ühisele viisapoliitikale – liidu </t>
    </r>
    <r>
      <rPr>
        <i/>
        <sz val="12"/>
        <color theme="1"/>
        <rFont val="Times New Roman"/>
        <family val="1"/>
        <charset val="186"/>
      </rPr>
      <t>acquis</t>
    </r>
  </si>
  <si>
    <r>
      <t xml:space="preserve">Piirid – liidu </t>
    </r>
    <r>
      <rPr>
        <i/>
        <sz val="12"/>
        <color theme="1"/>
        <rFont val="Times New Roman"/>
        <family val="1"/>
        <charset val="186"/>
      </rPr>
      <t>acquis</t>
    </r>
  </si>
  <si>
    <t>Maksed*</t>
  </si>
  <si>
    <t>* lahtrite arv sõltub projekti käigus teostatud maksete arvust</t>
  </si>
  <si>
    <t xml:space="preserve">Tabel 3. Projekti kulud programmis esitatud riiklike prioriteetide jaotuse lõikes (EUR) </t>
  </si>
  <si>
    <t>Tabel 1. Projekti maksumus ja tulud allikate lõikes (EUR)*</t>
  </si>
  <si>
    <t>* aruandlusperioodi lahtreid lisatakse juurde vastavalt vajadusele</t>
  </si>
  <si>
    <t>Tabel 2. Kuluaruande koond (EUR)*</t>
  </si>
  <si>
    <t>Tegelikud kulud kokku</t>
  </si>
  <si>
    <t>3. EL avalikustamise kulud</t>
  </si>
  <si>
    <t>4. Seadmed, varustus, IKT-arendused</t>
  </si>
  <si>
    <t>Seadmed, varustus, IKT-arendused</t>
  </si>
  <si>
    <t>Tabel 3. Projekti kulude prognoos programmis esitatud riiklike prioriteetide jaotuse lõikes (EUR)</t>
  </si>
  <si>
    <t>Tabel 4. Projekti detailne eelarveprognoos (EUR)</t>
  </si>
  <si>
    <t>Seadmete, varustuse, IKT-arendustega seotud kulud kokku</t>
  </si>
  <si>
    <t>Kinnisvaraga seotud kulud kokku</t>
  </si>
  <si>
    <t>* aruandlusperioode lisatakse juurde vastavalt vajadusele</t>
  </si>
  <si>
    <t>2. Sõidu- ja lähetuskulud</t>
  </si>
  <si>
    <t>Sõidu- ja lähetuskulud kokku</t>
  </si>
  <si>
    <t>EL avalikustamise kulud</t>
  </si>
  <si>
    <t>Projekti algus: 01.02.2015</t>
  </si>
  <si>
    <t>1.3.Töötuskindlustusemakse</t>
  </si>
  <si>
    <t>Projekti teostuse ja etappide haldamine vastavalt tegevuskavale ja eelarvele, abikõlblikkuse reeglite täitmise jälgimine, koolituste ettevalmistamine ja läbiviimine, koolituste tulemuste hindamine, projektiriskide monitoorimine, hindamine ning riskide avaldumisel maandamismeetmete rakendamine, hangete ettevalmistamine,  projektiga seotud kohtumiste korraldamine ja  juhtrühma töös osalemine, projekti rakendamisega seotud dokumentatsiooni haldamine ja süstematiseerimine, aruannete koostamine.                                             Projektijuhi leidmiseks kuulutatakse välja konkurss ja parimaks osutunud kandidaadiga sõlmitakse võlaõiguslik leping.</t>
  </si>
  <si>
    <t>II astme 25 piirihalduse eksperdi taseme tõstmise kursus dokumendikontrolli alal.</t>
  </si>
  <si>
    <t>Merepiiri valve eest vastutavate piirivalvurite taseme tõstmine, merealal tõhusaks opereerimiseks ja ujuvvahendite kasutamisel ohutuse tagamiseks. 2 gruppi.  Ühe grupi suuruseks orienteeruvalt 10-15 inimest.</t>
  </si>
  <si>
    <t>4.1. Võõrkeele koolitus</t>
  </si>
  <si>
    <t>4.2. Erinevad kultuurid- ja ohud</t>
  </si>
  <si>
    <t>4.3. II astme dokumentide kontroll</t>
  </si>
  <si>
    <t>4.4. Käitumis- ja suhtlemispsühholoogia</t>
  </si>
  <si>
    <t>4.5.Väikelaevajuhtide praktiline koolitus</t>
  </si>
  <si>
    <t>arve</t>
  </si>
  <si>
    <t>grupp</t>
  </si>
  <si>
    <t>1.2. Sotsiaalmaks</t>
  </si>
  <si>
    <t>Koolituse sihtgrupiks on piirikontrolli teostavad teenistujad, kelle ülesandeks on riiki sisenemise ja viibimise seaduslikkuse kontroll, intervjueerimine, riskide ja ohtude hindamine.  Koolitus käsitleb erinevate kultuuride esindajate käitumismalle ja traditsioone eesmärgiga hõlbustada kommunikatsiooni eri kultuuride vahel. Grupi suuruseks orienteeruvalt 10-15 inimest.</t>
  </si>
  <si>
    <t>Toetuse taotleja: Politsei- ja Piirivalveamet</t>
  </si>
  <si>
    <t xml:space="preserve">1.1. Projektijuhi bruto töötasu (sh tulumaks, töötaja töötuskindlustus ja pensionikindlustus (kui töötaja on sellega liitunud)).  </t>
  </si>
  <si>
    <t>Piirihalduse ekspertide taseme tõstmine käitumise- ja psühholoogia valdkonnas. Kokku 6 gruppi, osalejaid ühes grupis orienteeruvalt 20.</t>
  </si>
  <si>
    <t>Projekti pealkiri: EL välispiiri valve tõhustamise koolitused</t>
  </si>
  <si>
    <t>3.1 Infosildid, kleebised, lipud</t>
  </si>
  <si>
    <t>Kõik õppematerjalid märgistatakse EL logoga, koolitusruumidesse nähtavale kohale paigaldatakse EL lipp ja EL logoga infosilt.</t>
  </si>
  <si>
    <t>Toetuse saaja: Politsei- ja Piirivalveamet</t>
  </si>
  <si>
    <t>Projekti tunnus: ISFB-8</t>
  </si>
  <si>
    <t>kuni 50%</t>
  </si>
  <si>
    <t>4.1.1</t>
  </si>
  <si>
    <t>4.1.2</t>
  </si>
  <si>
    <t>Maksed</t>
  </si>
  <si>
    <t>Korraldatakse soome keele kursused (1 grupp), vene keele kursused (2 gruppi), inglise keele kursused (4 gruppi) ja inglise keele kursused Euroopa piirivalverühma kandideerijatele (3 gruppi). Grupi suuruseks orienteeruvalt 10 inimest. Keelekursuste maht orienteeruvalt 30-60 h.</t>
  </si>
  <si>
    <t>3. Toetuse saaja omafinantseering</t>
  </si>
  <si>
    <t>1.</t>
  </si>
  <si>
    <t>AS Wris</t>
  </si>
  <si>
    <t>271247-01</t>
  </si>
  <si>
    <t>Lennupiletid Lissabon-Tallinnn-Lissabon 07.12.-11.12.2015 (lektor  Bernardo Fialho,Susana)</t>
  </si>
  <si>
    <t>2.</t>
  </si>
  <si>
    <t>271708-01</t>
  </si>
  <si>
    <t>Majtus hotellis Radisson 07.12-11.12.2015 (lektor  Bernardo Fialho,Susana)</t>
  </si>
  <si>
    <t>3.</t>
  </si>
  <si>
    <t>271166-01</t>
  </si>
  <si>
    <t>Lennupiletid 07.12.-11.12.2015  London-Tallinn-London, majutus hotellis Radisson  07.-11.12.2015 (lektor Joanne Cain)</t>
  </si>
  <si>
    <t>4.</t>
  </si>
  <si>
    <t>Lektori Joanne Cain toitlustamine</t>
  </si>
  <si>
    <t>PPA</t>
  </si>
  <si>
    <t>16-78/29-2</t>
  </si>
  <si>
    <t>16-78/71-1</t>
  </si>
  <si>
    <t>5.</t>
  </si>
  <si>
    <t>Sisekaitseakadeemia</t>
  </si>
  <si>
    <t>Lepingutasu  28 tundi (neto summa )</t>
  </si>
  <si>
    <t xml:space="preserve"> Töötasust kinnipeetud maksud </t>
  </si>
  <si>
    <t>Tööandja sotsiaalmaks</t>
  </si>
  <si>
    <t>Tööandja töötuskindlustus</t>
  </si>
  <si>
    <t>Lepingutasu  21 tundi (neto summa )</t>
  </si>
  <si>
    <t>Lepingutasu  26 tundi (neto summa )</t>
  </si>
  <si>
    <t>16-78/96-1</t>
  </si>
  <si>
    <t>16-78/117-1</t>
  </si>
  <si>
    <t>16-78/139-1</t>
  </si>
  <si>
    <t>Lepingutasu  31 tundi (neto summa )</t>
  </si>
  <si>
    <t>AS Dzingel</t>
  </si>
  <si>
    <t>Strand AS</t>
  </si>
  <si>
    <t>Hotell Pallas OÜ</t>
  </si>
  <si>
    <t>AS TEA Keeleõpetus</t>
  </si>
  <si>
    <t>OÜ Sugesto</t>
  </si>
  <si>
    <t>15.02.2016</t>
  </si>
  <si>
    <t>17.02.2016</t>
  </si>
  <si>
    <t>04.03.2016</t>
  </si>
  <si>
    <t>13.04.2016</t>
  </si>
  <si>
    <t>29.04.2016</t>
  </si>
  <si>
    <t>07.04.2016</t>
  </si>
  <si>
    <t>Seminariteenus 26.01.-27.01.2016</t>
  </si>
  <si>
    <t>Seminariteenus 02.02.2016</t>
  </si>
  <si>
    <t>Seminaripakett 16.02.2016</t>
  </si>
  <si>
    <t xml:space="preserve">Seminaripakett 29.03.2016 </t>
  </si>
  <si>
    <t>Soome keel A2  täiskasvanute täiendõpe 16.02.-29.03.2016</t>
  </si>
  <si>
    <t>Inglise keele koolitus Lõuna prefektuuris 11.04.-15.04.2016</t>
  </si>
  <si>
    <t>Inglise keele koolitus Ida prefektuuris 07.04.-09.06.2016</t>
  </si>
  <si>
    <t>Vene keel A2  täiskasvanute täiendõpe 04.04.-08.04.2016</t>
  </si>
  <si>
    <t>6.</t>
  </si>
  <si>
    <t>7.</t>
  </si>
  <si>
    <t>8.</t>
  </si>
  <si>
    <t>9.</t>
  </si>
  <si>
    <t>10.</t>
  </si>
  <si>
    <t>11.</t>
  </si>
  <si>
    <t>12.</t>
  </si>
  <si>
    <t>13.</t>
  </si>
  <si>
    <t>14.</t>
  </si>
  <si>
    <t>15.</t>
  </si>
  <si>
    <t>16-78/181-1</t>
  </si>
  <si>
    <t>Travel Balt OÜ</t>
  </si>
  <si>
    <t>16.</t>
  </si>
  <si>
    <t>Konverentsruumide rent 14.04.2016</t>
  </si>
  <si>
    <t>17.</t>
  </si>
  <si>
    <t xml:space="preserve">Vene keel A2  täiskasvanute täiendõpe 05.04.-17.05.2016 </t>
  </si>
  <si>
    <t>18.</t>
  </si>
  <si>
    <t>MTÜ Tartu Kalevi Jahtklubi</t>
  </si>
  <si>
    <t>16-06-9</t>
  </si>
  <si>
    <t>PPA väikelaevajuhtide navigeerimis- ja meresõiduoskuste praktiliste teadmiste täiendamise koolitus, leping NR 1.11-9/517-1 ISFB-8 „EL välispiiri valve tõhustamise koolitused ‘</t>
  </si>
  <si>
    <t>Jaagumäe Kaubanduse OÜ</t>
  </si>
  <si>
    <t>19.</t>
  </si>
  <si>
    <t>T 5618</t>
  </si>
  <si>
    <t>Seminariteenus</t>
  </si>
  <si>
    <t>20.</t>
  </si>
  <si>
    <t>Täienduskoolitus veebruar-aprill 2016</t>
  </si>
  <si>
    <t>21.</t>
  </si>
  <si>
    <t>Seminaripakett 13.09.2016</t>
  </si>
  <si>
    <t>22.</t>
  </si>
  <si>
    <t>216-2417</t>
  </si>
  <si>
    <t>Konverentsruumide rent 22.09.2016</t>
  </si>
  <si>
    <t>23.</t>
  </si>
  <si>
    <t>OÜ Hotell Euroopa</t>
  </si>
  <si>
    <t>Seminariteenus 27.09.2016</t>
  </si>
  <si>
    <t>24.</t>
  </si>
  <si>
    <t>Tartu Ülikool</t>
  </si>
  <si>
    <t>Koolitus ""Efektiivse suhtlemise oskused" 20.07.,13.09.,22.09.,27.09.2016</t>
  </si>
  <si>
    <t>16-78/250-1</t>
  </si>
  <si>
    <t>16-78/256-1</t>
  </si>
  <si>
    <t>Lepingutasu  40 tundi (neto summa )</t>
  </si>
  <si>
    <t>25.</t>
  </si>
  <si>
    <t>Täienduskoolitus september 2016</t>
  </si>
  <si>
    <t>Toetuslepingu number ja sõlmimise kuupäev:  14-8.7/16-1 19.06.2015</t>
  </si>
  <si>
    <t>Projekti lõpp: 30.09.2016</t>
  </si>
  <si>
    <t>Aruandlusperioodi 01/02/2015-30/11/2015 kulud kokku</t>
  </si>
  <si>
    <t>Teenuse üleandmise-vastuvõtmise akt november 2015 (Merle Soha)</t>
  </si>
  <si>
    <t>Teenuse üleandmise-vastuvõtmise akt detsember 2015 (Merle Soha)</t>
  </si>
  <si>
    <t>Teenuse üleandmise-vastuvõtmise akt jaanuar 2016 (Merle Soha)</t>
  </si>
  <si>
    <t>Teenuse üleandmise-vastuvõtmise akt veebruar 2016 (Merle Soha)</t>
  </si>
  <si>
    <t>Teenuse üleandmise-vastuvõtmise akt märts 2016 (Merle Soha)</t>
  </si>
  <si>
    <t>Teenuse üleandmise-vastuvõtmise akt aprill 2016 (Merle Soha)</t>
  </si>
  <si>
    <t>Teenuse üleandmise-vastuvõtmise akt august 2016 (Merle Soha)</t>
  </si>
  <si>
    <t>Teenuse üleandmise-vastuvõtmise akt september 2016 (Merle Soha)</t>
  </si>
  <si>
    <t>Aruandlusperioodi 01/12/2015-30/09/2016 kulud kokku*</t>
  </si>
  <si>
    <t>Aruandlusperioodi 01/02/2015-30/112015 kulud kokku</t>
  </si>
  <si>
    <t>Aruandlusperioodi 01/12/2015 - 30/09/2016 kulud kokku*</t>
  </si>
  <si>
    <t>Astlanda Astlanda Hotelli AS</t>
  </si>
  <si>
    <t>Aruandlusperioodi01/12/2015 - 30/09/2016 kokku*</t>
  </si>
  <si>
    <t>Aruandlusperioodi 01/02/2015 - 30/11/2015 tulud</t>
  </si>
  <si>
    <t>Aruandlusperioodi 01/02/2015 - 30/11/2015 kulud</t>
  </si>
  <si>
    <t>Aruandlusperioodi 01/12/2015 - 30/09/2016 tulud</t>
  </si>
  <si>
    <t>Aruandlusperioodi 01/12/2015 - 30/09/2016 kulud</t>
  </si>
  <si>
    <t>Võttes aluseks toetuslepingu punkti 4.1.3, teeb Politsei- ja Piirivalveamet Siseministeeriumile tagasimakse toetuse osas summas 34 226,61 eurot ja kaasfinantseeringu osas summas 11 408,87 eurot lepingu punktis 4.4 nimetatud kontole.</t>
  </si>
  <si>
    <t xml:space="preserve">Lehel </t>
  </si>
  <si>
    <t>Seminariteenus 08.12.-11.12.2015</t>
  </si>
  <si>
    <t>Inglise keele koolitus Lääne prefektuuris 11.04.-16.05.2016</t>
  </si>
  <si>
    <t>Inglise keele koolitus Põhja prefektuuris 05.04.-17.05.2016</t>
  </si>
  <si>
    <t>Projekti aruandlusperiood: 01.02.2015-30.09.2016</t>
  </si>
  <si>
    <t>Aruandlusperioodi 01/02/2015 - 30/09/2016 kulud kokku</t>
  </si>
  <si>
    <t>Aruandlusperioodi 01/02/2015-30/09/2016 kulud kokku</t>
  </si>
  <si>
    <t>Aruandlusperioodi 01/02/2015-30/09/2015 kulud kokku</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</si>
</sst>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0"/>
      <color theme="1"/>
      <name val="Times New Roman"/>
      <family val="1"/>
      <charset val="186"/>
    </font>
    <font>
      <sz val="8"/>
      <name val="Arial"/>
      <family val="2"/>
      <charset val="186"/>
    </font>
    <font>
      <sz val="9"/>
      <color theme="1"/>
      <name val="Times New Roman"/>
      <family val="1"/>
      <charset val="186"/>
    </font>
    <font>
      <b/>
      <sz val="10"/>
      <color theme="1"/>
      <name val="Times New Roman"/>
      <family val="1"/>
      <charset val="186"/>
    </font>
    <font>
      <sz val="10"/>
      <name val="Arial"/>
      <family val="2"/>
      <charset val="186"/>
    </font>
    <font>
      <sz val="10"/>
      <name val="Times New Roman"/>
      <family val="1"/>
    </font>
    <font>
      <sz val="10"/>
      <color theme="1"/>
      <name val="Arial"/>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22">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3" fillId="3" borderId="1" xfId="0" applyFont="1" applyFill="1" applyBorder="1"/>
    <xf numFmtId="0" fontId="3" fillId="3" borderId="1" xfId="0" applyFont="1" applyFill="1" applyBorder="1" applyAlignment="1">
      <alignment wrapText="1"/>
    </xf>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2" borderId="1" xfId="0" applyFont="1" applyFill="1" applyBorder="1" applyAlignment="1" applyProtection="1">
      <alignment vertical="top"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2" fillId="3" borderId="1" xfId="0" applyFont="1" applyFill="1" applyBorder="1" applyProtection="1">
      <protection hidden="1"/>
    </xf>
    <xf numFmtId="0" fontId="9" fillId="0" borderId="0" xfId="1" applyFont="1" applyProtection="1">
      <protection hidden="1"/>
    </xf>
    <xf numFmtId="0" fontId="1" fillId="0" borderId="0" xfId="0" applyFont="1"/>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0" fillId="2" borderId="3" xfId="0" applyFill="1" applyBorder="1" applyAlignment="1" applyProtection="1">
      <protection hidden="1"/>
    </xf>
    <xf numFmtId="0" fontId="0" fillId="3" borderId="3" xfId="0" applyFont="1" applyFill="1" applyBorder="1" applyAlignment="1" applyProtection="1">
      <protection locked="0"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9" fillId="0" borderId="10" xfId="1" applyFont="1" applyBorder="1" applyAlignment="1" applyProtection="1">
      <protection hidden="1"/>
    </xf>
    <xf numFmtId="0" fontId="2" fillId="0" borderId="1" xfId="0" applyFont="1" applyBorder="1" applyAlignment="1" applyProtection="1">
      <alignment wrapText="1"/>
      <protection hidden="1"/>
    </xf>
    <xf numFmtId="0" fontId="2" fillId="0" borderId="1" xfId="0" applyFont="1" applyBorder="1" applyAlignment="1" applyProtection="1">
      <alignment horizontal="left" wrapText="1"/>
      <protection hidden="1"/>
    </xf>
    <xf numFmtId="4" fontId="2" fillId="0" borderId="4" xfId="0" applyNumberFormat="1" applyFont="1" applyBorder="1" applyProtection="1">
      <protection hidden="1"/>
    </xf>
    <xf numFmtId="0" fontId="3" fillId="3" borderId="10" xfId="0" applyFont="1" applyFill="1" applyBorder="1" applyAlignment="1" applyProtection="1">
      <protection hidden="1"/>
    </xf>
    <xf numFmtId="0" fontId="3" fillId="2" borderId="4" xfId="0" applyFont="1" applyFill="1" applyBorder="1" applyProtection="1">
      <protection hidden="1"/>
    </xf>
    <xf numFmtId="0" fontId="2" fillId="0" borderId="6" xfId="0" applyFont="1" applyBorder="1" applyProtection="1">
      <protection hidden="1"/>
    </xf>
    <xf numFmtId="4" fontId="2" fillId="2" borderId="4" xfId="0" applyNumberFormat="1" applyFont="1" applyFill="1" applyBorder="1" applyProtection="1">
      <protection hidden="1"/>
    </xf>
    <xf numFmtId="4" fontId="2" fillId="0" borderId="4" xfId="0" applyNumberFormat="1" applyFont="1" applyBorder="1" applyProtection="1">
      <protection locked="0" hidden="1"/>
    </xf>
    <xf numFmtId="4" fontId="2" fillId="2" borderId="4" xfId="0" applyNumberFormat="1" applyFont="1" applyFill="1" applyBorder="1" applyProtection="1">
      <protection locked="0" hidden="1"/>
    </xf>
    <xf numFmtId="0" fontId="3" fillId="2" borderId="1" xfId="0" applyFont="1" applyFill="1" applyBorder="1" applyAlignment="1" applyProtection="1">
      <protection hidden="1"/>
    </xf>
    <xf numFmtId="0" fontId="0" fillId="2" borderId="1" xfId="0" applyFont="1" applyFill="1" applyBorder="1" applyAlignment="1" applyProtection="1">
      <protection hidden="1"/>
    </xf>
    <xf numFmtId="0" fontId="0" fillId="3" borderId="10" xfId="0" applyFont="1" applyFill="1" applyBorder="1" applyAlignment="1" applyProtection="1">
      <protection hidden="1"/>
    </xf>
    <xf numFmtId="0" fontId="0" fillId="2" borderId="1" xfId="0" applyFill="1" applyBorder="1" applyAlignment="1" applyProtection="1">
      <protection hidden="1"/>
    </xf>
    <xf numFmtId="0" fontId="1" fillId="2" borderId="1" xfId="0" applyFont="1" applyFill="1" applyBorder="1" applyAlignment="1" applyProtection="1">
      <protection hidden="1"/>
    </xf>
    <xf numFmtId="0" fontId="3" fillId="2" borderId="1" xfId="0" applyFont="1" applyFill="1" applyBorder="1" applyAlignment="1" applyProtection="1">
      <alignment horizontal="center" wrapText="1"/>
      <protection hidden="1"/>
    </xf>
    <xf numFmtId="0" fontId="3" fillId="2" borderId="5" xfId="0" applyFont="1" applyFill="1" applyBorder="1" applyAlignment="1">
      <alignment horizontal="center" vertical="center"/>
    </xf>
    <xf numFmtId="0" fontId="3" fillId="3" borderId="7" xfId="0" applyFont="1" applyFill="1" applyBorder="1" applyAlignment="1">
      <alignment wrapText="1"/>
    </xf>
    <xf numFmtId="0" fontId="3" fillId="3" borderId="1" xfId="0" applyFont="1" applyFill="1" applyBorder="1" applyAlignment="1" applyProtection="1">
      <alignment wrapText="1"/>
      <protection hidden="1"/>
    </xf>
    <xf numFmtId="0" fontId="3" fillId="2" borderId="1" xfId="0" applyFont="1" applyFill="1" applyBorder="1" applyAlignment="1" applyProtection="1">
      <alignment wrapText="1"/>
      <protection locked="0" hidden="1"/>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2" fillId="0" borderId="0" xfId="0" applyFont="1" applyAlignment="1" applyProtection="1">
      <alignment horizontal="left"/>
      <protection hidden="1"/>
    </xf>
    <xf numFmtId="0" fontId="2" fillId="0" borderId="1" xfId="0" applyFont="1" applyBorder="1" applyProtection="1">
      <protection locked="0" hidden="1"/>
    </xf>
    <xf numFmtId="0" fontId="2" fillId="0" borderId="1" xfId="0" applyFont="1" applyBorder="1" applyProtection="1">
      <protection locked="0" hidden="1"/>
    </xf>
    <xf numFmtId="0" fontId="2" fillId="0" borderId="0" xfId="0" applyFont="1" applyProtection="1">
      <protection locked="0" hidden="1"/>
    </xf>
    <xf numFmtId="0" fontId="2" fillId="0" borderId="1" xfId="0" applyFont="1" applyBorder="1" applyAlignment="1" applyProtection="1">
      <alignment wrapText="1"/>
      <protection locked="0" hidden="1"/>
    </xf>
    <xf numFmtId="9" fontId="2" fillId="0" borderId="1" xfId="0" applyNumberFormat="1" applyFont="1" applyBorder="1" applyProtection="1">
      <protection locked="0" hidden="1"/>
    </xf>
    <xf numFmtId="10" fontId="2" fillId="0" borderId="1" xfId="0" applyNumberFormat="1" applyFont="1" applyBorder="1" applyProtection="1">
      <protection locked="0" hidden="1"/>
    </xf>
    <xf numFmtId="0" fontId="2" fillId="0" borderId="1" xfId="0" applyFont="1" applyBorder="1" applyProtection="1">
      <protection locked="0" hidden="1"/>
    </xf>
    <xf numFmtId="0" fontId="2" fillId="0" borderId="0" xfId="0" applyFont="1" applyProtection="1">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3" fillId="3" borderId="14" xfId="0" applyFont="1" applyFill="1" applyBorder="1" applyAlignment="1" applyProtection="1">
      <protection hidden="1"/>
    </xf>
    <xf numFmtId="0" fontId="0" fillId="3" borderId="10" xfId="0" applyFont="1" applyFill="1" applyBorder="1" applyAlignment="1" applyProtection="1">
      <protection hidden="1"/>
    </xf>
    <xf numFmtId="0" fontId="2" fillId="0" borderId="0" xfId="0" applyFont="1" applyProtection="1">
      <protection locked="0" hidden="1"/>
    </xf>
    <xf numFmtId="0" fontId="2" fillId="0" borderId="1" xfId="0" applyFont="1" applyBorder="1" applyProtection="1">
      <protection locked="0" hidden="1"/>
    </xf>
    <xf numFmtId="0" fontId="2" fillId="0" borderId="1" xfId="0" applyFont="1" applyBorder="1" applyAlignment="1" applyProtection="1">
      <alignment wrapText="1"/>
      <protection locked="0" hidden="1"/>
    </xf>
    <xf numFmtId="0" fontId="2" fillId="0" borderId="0" xfId="0" applyFont="1" applyAlignment="1">
      <alignment wrapText="1"/>
    </xf>
    <xf numFmtId="0" fontId="2" fillId="0" borderId="0" xfId="0" applyFont="1" applyAlignment="1" applyProtection="1">
      <alignment wrapText="1"/>
      <protection locked="0" hidden="1"/>
    </xf>
    <xf numFmtId="0" fontId="2" fillId="0" borderId="0" xfId="0" applyFont="1" applyBorder="1" applyAlignment="1" applyProtection="1">
      <alignment wrapText="1"/>
      <protection locked="0" hidden="1"/>
    </xf>
    <xf numFmtId="0" fontId="2" fillId="0" borderId="0" xfId="0" applyFont="1" applyBorder="1" applyProtection="1">
      <protection locked="0" hidden="1"/>
    </xf>
    <xf numFmtId="0" fontId="2" fillId="0" borderId="0" xfId="0" applyFont="1" applyBorder="1" applyProtection="1">
      <protection locked="0"/>
    </xf>
    <xf numFmtId="49" fontId="2" fillId="0" borderId="1" xfId="0" applyNumberFormat="1" applyFont="1" applyBorder="1" applyProtection="1">
      <protection hidden="1"/>
    </xf>
    <xf numFmtId="0" fontId="11" fillId="0" borderId="0" xfId="0" applyFont="1" applyProtection="1">
      <protection locked="0"/>
    </xf>
    <xf numFmtId="0" fontId="11" fillId="0" borderId="0" xfId="0" applyFont="1" applyProtection="1">
      <protection hidden="1"/>
    </xf>
    <xf numFmtId="0" fontId="13" fillId="0" borderId="1" xfId="0" applyFont="1" applyBorder="1" applyProtection="1">
      <protection locked="0" hidden="1"/>
    </xf>
    <xf numFmtId="14" fontId="12" fillId="0" borderId="1" xfId="0" applyNumberFormat="1" applyFont="1" applyBorder="1" applyAlignment="1">
      <alignment horizontal="left"/>
    </xf>
    <xf numFmtId="1" fontId="12" fillId="0" borderId="1" xfId="0" applyNumberFormat="1" applyFont="1" applyBorder="1" applyAlignment="1">
      <alignment horizontal="right" wrapText="1"/>
    </xf>
    <xf numFmtId="14" fontId="12" fillId="0" borderId="1" xfId="0" applyNumberFormat="1" applyFont="1" applyBorder="1" applyAlignment="1">
      <alignment horizontal="right"/>
    </xf>
    <xf numFmtId="0" fontId="11" fillId="0" borderId="5" xfId="0" applyFont="1" applyBorder="1" applyProtection="1">
      <protection locked="0" hidden="1"/>
    </xf>
    <xf numFmtId="0" fontId="11" fillId="0" borderId="1" xfId="0" applyFont="1" applyBorder="1" applyProtection="1">
      <protection locked="0" hidden="1"/>
    </xf>
    <xf numFmtId="14" fontId="11" fillId="0" borderId="1" xfId="0" applyNumberFormat="1" applyFont="1" applyBorder="1" applyProtection="1">
      <protection locked="0" hidden="1"/>
    </xf>
    <xf numFmtId="0" fontId="11" fillId="0" borderId="1" xfId="0" applyFont="1" applyBorder="1" applyAlignment="1" applyProtection="1">
      <alignment horizontal="right" wrapText="1"/>
      <protection locked="0" hidden="1"/>
    </xf>
    <xf numFmtId="4" fontId="11" fillId="0" borderId="1" xfId="0" applyNumberFormat="1" applyFont="1" applyBorder="1" applyProtection="1">
      <protection locked="0" hidden="1"/>
    </xf>
    <xf numFmtId="0" fontId="11" fillId="0" borderId="11" xfId="0" applyFont="1" applyBorder="1" applyProtection="1">
      <protection locked="0" hidden="1"/>
    </xf>
    <xf numFmtId="0" fontId="11" fillId="0" borderId="6" xfId="0" applyFont="1" applyBorder="1" applyProtection="1">
      <protection locked="0" hidden="1"/>
    </xf>
    <xf numFmtId="4" fontId="14" fillId="2" borderId="5" xfId="0" applyNumberFormat="1" applyFont="1" applyFill="1" applyBorder="1"/>
    <xf numFmtId="4" fontId="3" fillId="2" borderId="6" xfId="0" applyNumberFormat="1" applyFont="1" applyFill="1" applyBorder="1"/>
    <xf numFmtId="1" fontId="15" fillId="0" borderId="1" xfId="0" applyNumberFormat="1" applyFont="1" applyBorder="1" applyAlignment="1">
      <alignment horizontal="left" wrapText="1"/>
    </xf>
    <xf numFmtId="0" fontId="15" fillId="0" borderId="1" xfId="0" applyFont="1" applyBorder="1" applyAlignment="1">
      <alignment horizontal="right" wrapText="1"/>
    </xf>
    <xf numFmtId="4" fontId="16" fillId="0" borderId="1" xfId="0" applyNumberFormat="1" applyFont="1" applyBorder="1" applyAlignment="1">
      <alignment horizontal="right" wrapText="1"/>
    </xf>
    <xf numFmtId="4" fontId="16" fillId="7" borderId="1" xfId="0" applyNumberFormat="1" applyFont="1" applyFill="1" applyBorder="1" applyAlignment="1">
      <alignment horizontal="right" wrapText="1"/>
    </xf>
    <xf numFmtId="0" fontId="17" fillId="0" borderId="1" xfId="0" applyFont="1" applyBorder="1" applyProtection="1">
      <protection locked="0" hidden="1"/>
    </xf>
    <xf numFmtId="14" fontId="17" fillId="0" borderId="1" xfId="0" applyNumberFormat="1" applyFont="1" applyBorder="1" applyProtection="1">
      <protection locked="0" hidden="1"/>
    </xf>
    <xf numFmtId="0" fontId="17" fillId="0" borderId="1" xfId="0" applyFont="1" applyBorder="1" applyAlignment="1" applyProtection="1">
      <alignment horizontal="left" wrapText="1"/>
      <protection locked="0" hidden="1"/>
    </xf>
    <xf numFmtId="4" fontId="17" fillId="0" borderId="1" xfId="0" applyNumberFormat="1" applyFont="1" applyBorder="1" applyProtection="1">
      <protection locked="0" hidden="1"/>
    </xf>
    <xf numFmtId="14" fontId="15" fillId="0" borderId="1" xfId="0" applyNumberFormat="1" applyFont="1" applyBorder="1" applyAlignment="1">
      <alignment horizontal="left"/>
    </xf>
    <xf numFmtId="0" fontId="17" fillId="0" borderId="1" xfId="0" applyFont="1" applyBorder="1" applyAlignment="1" applyProtection="1">
      <alignment horizontal="left"/>
      <protection locked="0" hidden="1"/>
    </xf>
    <xf numFmtId="0" fontId="15" fillId="0" borderId="1" xfId="0" applyFont="1" applyBorder="1" applyAlignment="1">
      <alignment horizontal="left" wrapText="1"/>
    </xf>
    <xf numFmtId="49" fontId="15" fillId="0" borderId="1" xfId="0" applyNumberFormat="1" applyFont="1" applyBorder="1" applyAlignment="1">
      <alignment horizontal="right"/>
    </xf>
    <xf numFmtId="14" fontId="15" fillId="0" borderId="1" xfId="0" applyNumberFormat="1" applyFont="1" applyBorder="1" applyAlignment="1">
      <alignment horizontal="right"/>
    </xf>
    <xf numFmtId="14" fontId="15" fillId="0" borderId="1" xfId="0" applyNumberFormat="1" applyFont="1" applyBorder="1" applyAlignment="1">
      <alignment horizontal="left" wrapText="1"/>
    </xf>
    <xf numFmtId="14" fontId="15" fillId="0" borderId="1" xfId="0" applyNumberFormat="1" applyFont="1" applyBorder="1" applyAlignment="1"/>
    <xf numFmtId="14" fontId="15" fillId="0" borderId="1" xfId="0" applyNumberFormat="1" applyFont="1" applyBorder="1" applyAlignment="1">
      <alignment horizontal="left" vertical="center" wrapText="1"/>
    </xf>
    <xf numFmtId="4" fontId="15" fillId="0" borderId="1" xfId="0" applyNumberFormat="1" applyFont="1" applyBorder="1" applyAlignment="1">
      <alignment wrapText="1"/>
    </xf>
    <xf numFmtId="4" fontId="15" fillId="0" borderId="1" xfId="0" applyNumberFormat="1" applyFont="1" applyBorder="1" applyAlignment="1">
      <alignment horizontal="right" wrapText="1"/>
    </xf>
    <xf numFmtId="0" fontId="15" fillId="0" borderId="1" xfId="0" applyFont="1" applyBorder="1" applyAlignment="1">
      <alignment horizontal="left" vertical="top" wrapText="1"/>
    </xf>
    <xf numFmtId="49" fontId="15" fillId="0" borderId="1" xfId="0" applyNumberFormat="1" applyFont="1" applyBorder="1" applyAlignment="1">
      <alignment horizontal="left" wrapText="1"/>
    </xf>
    <xf numFmtId="0" fontId="17" fillId="0" borderId="1" xfId="0" applyFont="1" applyBorder="1" applyAlignment="1">
      <alignment horizontal="left" wrapText="1"/>
    </xf>
    <xf numFmtId="0" fontId="4" fillId="0" borderId="0" xfId="0" applyFont="1" applyBorder="1" applyAlignment="1" applyProtection="1">
      <alignment horizontal="left"/>
      <protection hidden="1"/>
    </xf>
    <xf numFmtId="0" fontId="4" fillId="0" borderId="0" xfId="0" applyFont="1" applyAlignment="1" applyProtection="1">
      <alignment horizontal="left"/>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2" fillId="0" borderId="2"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2" xfId="0" applyFont="1" applyBorder="1" applyAlignment="1" applyProtection="1">
      <alignment horizontal="left" wrapText="1"/>
      <protection hidden="1"/>
    </xf>
    <xf numFmtId="0" fontId="2" fillId="0" borderId="4" xfId="0" applyFont="1" applyBorder="1" applyAlignment="1" applyProtection="1">
      <alignment horizontal="left" wrapText="1"/>
      <protection hidden="1"/>
    </xf>
    <xf numFmtId="0" fontId="1" fillId="0" borderId="0" xfId="0" applyFont="1" applyAlignment="1">
      <alignment horizontal="left" wrapText="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0" fontId="4" fillId="0" borderId="0" xfId="0" applyFont="1" applyBorder="1" applyAlignment="1" applyProtection="1">
      <alignment horizontal="left"/>
      <protection locked="0"/>
    </xf>
    <xf numFmtId="0" fontId="4" fillId="0" borderId="10" xfId="0" applyFont="1" applyBorder="1" applyAlignment="1" applyProtection="1">
      <alignment horizontal="left"/>
      <protection locked="0"/>
    </xf>
    <xf numFmtId="0" fontId="2" fillId="0" borderId="0" xfId="0" applyFont="1" applyAlignment="1" applyProtection="1">
      <alignment horizontal="left"/>
      <protection hidden="1"/>
    </xf>
    <xf numFmtId="0" fontId="2" fillId="0" borderId="0" xfId="0" applyFont="1" applyBorder="1" applyAlignment="1" applyProtection="1">
      <alignment horizontal="left"/>
      <protection hidden="1"/>
    </xf>
    <xf numFmtId="0" fontId="3" fillId="2" borderId="2" xfId="0" applyFont="1" applyFill="1" applyBorder="1" applyAlignment="1">
      <alignment horizontal="left"/>
    </xf>
    <xf numFmtId="0" fontId="3" fillId="2" borderId="10" xfId="0" applyFont="1" applyFill="1" applyBorder="1" applyAlignment="1">
      <alignment horizontal="left"/>
    </xf>
    <xf numFmtId="0" fontId="3" fillId="2" borderId="15"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14" fillId="2" borderId="7" xfId="0" applyFont="1" applyFill="1" applyBorder="1" applyAlignment="1">
      <alignment horizontal="left"/>
    </xf>
    <xf numFmtId="0" fontId="14" fillId="2" borderId="8" xfId="0" applyFont="1" applyFill="1" applyBorder="1" applyAlignment="1">
      <alignment horizontal="left"/>
    </xf>
    <xf numFmtId="0" fontId="14" fillId="2" borderId="9" xfId="0" applyFont="1" applyFill="1" applyBorder="1" applyAlignment="1">
      <alignment horizontal="left"/>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cellXfs>
  <cellStyles count="2">
    <cellStyle name="Hyperlink" xfId="1" builtinId="8"/>
    <cellStyle name="Normal" xfId="0" builtinId="0"/>
  </cellStyles>
  <dxfs count="47">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624416</xdr:colOff>
      <xdr:row>3</xdr:row>
      <xdr:rowOff>10583</xdr:rowOff>
    </xdr:from>
    <xdr:to>
      <xdr:col>6</xdr:col>
      <xdr:colOff>1045283</xdr:colOff>
      <xdr:row>7</xdr:row>
      <xdr:rowOff>44202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6916" y="211666"/>
          <a:ext cx="1235784" cy="837952"/>
        </a:xfrm>
        <a:prstGeom prst="rect">
          <a:avLst/>
        </a:prstGeom>
      </xdr:spPr>
    </xdr:pic>
    <xdr:clientData/>
  </xdr:twoCellAnchor>
  <xdr:twoCellAnchor editAs="oneCell">
    <xdr:from>
      <xdr:col>3</xdr:col>
      <xdr:colOff>1238254</xdr:colOff>
      <xdr:row>3</xdr:row>
      <xdr:rowOff>10595</xdr:rowOff>
    </xdr:from>
    <xdr:to>
      <xdr:col>5</xdr:col>
      <xdr:colOff>530441</xdr:colOff>
      <xdr:row>7</xdr:row>
      <xdr:rowOff>69747</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671" y="211678"/>
          <a:ext cx="2160270" cy="863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1343025</xdr:colOff>
      <xdr:row>0</xdr:row>
      <xdr:rowOff>38100</xdr:rowOff>
    </xdr:from>
    <xdr:to>
      <xdr:col>6</xdr:col>
      <xdr:colOff>36441</xdr:colOff>
      <xdr:row>3</xdr:row>
      <xdr:rowOff>123825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0" y="38100"/>
          <a:ext cx="1208016" cy="771525"/>
        </a:xfrm>
        <a:prstGeom prst="rect">
          <a:avLst/>
        </a:prstGeom>
      </xdr:spPr>
    </xdr:pic>
    <xdr:clientData/>
  </xdr:twoCellAnchor>
  <xdr:twoCellAnchor editAs="oneCell">
    <xdr:from>
      <xdr:col>2</xdr:col>
      <xdr:colOff>2362205</xdr:colOff>
      <xdr:row>0</xdr:row>
      <xdr:rowOff>66686</xdr:rowOff>
    </xdr:from>
    <xdr:to>
      <xdr:col>4</xdr:col>
      <xdr:colOff>1093475</xdr:colOff>
      <xdr:row>4</xdr:row>
      <xdr:rowOff>44346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4680" y="66686"/>
          <a:ext cx="2160270" cy="86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6</xdr:col>
      <xdr:colOff>45966</xdr:colOff>
      <xdr:row>4</xdr:row>
      <xdr:rowOff>171450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twoCellAnchor editAs="oneCell">
    <xdr:from>
      <xdr:col>2</xdr:col>
      <xdr:colOff>2752730</xdr:colOff>
      <xdr:row>1</xdr:row>
      <xdr:rowOff>11</xdr:rowOff>
    </xdr:from>
    <xdr:to>
      <xdr:col>4</xdr:col>
      <xdr:colOff>940846</xdr:colOff>
      <xdr:row>5</xdr:row>
      <xdr:rowOff>51883</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10130" y="200036"/>
          <a:ext cx="2131466" cy="8519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6"/>
  <sheetViews>
    <sheetView topLeftCell="B1" zoomScale="90" zoomScaleNormal="90" workbookViewId="0">
      <selection activeCell="B7" sqref="B7:D7"/>
    </sheetView>
  </sheetViews>
  <sheetFormatPr defaultRowHeight="15.75" x14ac:dyDescent="0.25"/>
  <cols>
    <col min="1" max="1" width="3.5703125" style="19" customWidth="1"/>
    <col min="2" max="3" width="41" style="19" customWidth="1"/>
    <col min="4" max="4" width="25" style="19" customWidth="1"/>
    <col min="5" max="5" width="18" style="19" customWidth="1"/>
    <col min="6" max="6" width="12.28515625" style="19" bestFit="1" customWidth="1"/>
    <col min="7" max="7" width="21.28515625" style="19" customWidth="1"/>
    <col min="8" max="8" width="11.28515625" style="19" customWidth="1"/>
    <col min="9" max="9" width="25.7109375" style="19" customWidth="1"/>
    <col min="10" max="257" width="9.140625" style="19"/>
    <col min="258" max="258" width="32.140625" style="19" bestFit="1" customWidth="1"/>
    <col min="259" max="259" width="21.42578125" style="19" bestFit="1" customWidth="1"/>
    <col min="260" max="260" width="11.5703125" style="19" bestFit="1" customWidth="1"/>
    <col min="261" max="261" width="12.28515625" style="19" bestFit="1" customWidth="1"/>
    <col min="262" max="262" width="10.5703125" style="19" bestFit="1" customWidth="1"/>
    <col min="263" max="264" width="9.140625" style="19"/>
    <col min="265" max="265" width="15.85546875" style="19" customWidth="1"/>
    <col min="266" max="513" width="9.140625" style="19"/>
    <col min="514" max="514" width="32.140625" style="19" bestFit="1" customWidth="1"/>
    <col min="515" max="515" width="21.42578125" style="19" bestFit="1" customWidth="1"/>
    <col min="516" max="516" width="11.5703125" style="19" bestFit="1" customWidth="1"/>
    <col min="517" max="517" width="12.28515625" style="19" bestFit="1" customWidth="1"/>
    <col min="518" max="518" width="10.5703125" style="19" bestFit="1" customWidth="1"/>
    <col min="519" max="520" width="9.140625" style="19"/>
    <col min="521" max="521" width="15.85546875" style="19" customWidth="1"/>
    <col min="522" max="769" width="9.140625" style="19"/>
    <col min="770" max="770" width="32.140625" style="19" bestFit="1" customWidth="1"/>
    <col min="771" max="771" width="21.42578125" style="19" bestFit="1" customWidth="1"/>
    <col min="772" max="772" width="11.5703125" style="19" bestFit="1" customWidth="1"/>
    <col min="773" max="773" width="12.28515625" style="19" bestFit="1" customWidth="1"/>
    <col min="774" max="774" width="10.5703125" style="19" bestFit="1" customWidth="1"/>
    <col min="775" max="776" width="9.140625" style="19"/>
    <col min="777" max="777" width="15.85546875" style="19" customWidth="1"/>
    <col min="778" max="1025" width="9.140625" style="19"/>
    <col min="1026" max="1026" width="32.140625" style="19" bestFit="1" customWidth="1"/>
    <col min="1027" max="1027" width="21.42578125" style="19" bestFit="1" customWidth="1"/>
    <col min="1028" max="1028" width="11.5703125" style="19" bestFit="1" customWidth="1"/>
    <col min="1029" max="1029" width="12.28515625" style="19" bestFit="1" customWidth="1"/>
    <col min="1030" max="1030" width="10.5703125" style="19" bestFit="1" customWidth="1"/>
    <col min="1031" max="1032" width="9.140625" style="19"/>
    <col min="1033" max="1033" width="15.85546875" style="19" customWidth="1"/>
    <col min="1034" max="1281" width="9.140625" style="19"/>
    <col min="1282" max="1282" width="32.140625" style="19" bestFit="1" customWidth="1"/>
    <col min="1283" max="1283" width="21.42578125" style="19" bestFit="1" customWidth="1"/>
    <col min="1284" max="1284" width="11.5703125" style="19" bestFit="1" customWidth="1"/>
    <col min="1285" max="1285" width="12.28515625" style="19" bestFit="1" customWidth="1"/>
    <col min="1286" max="1286" width="10.5703125" style="19" bestFit="1" customWidth="1"/>
    <col min="1287" max="1288" width="9.140625" style="19"/>
    <col min="1289" max="1289" width="15.85546875" style="19" customWidth="1"/>
    <col min="1290" max="1537" width="9.140625" style="19"/>
    <col min="1538" max="1538" width="32.140625" style="19" bestFit="1" customWidth="1"/>
    <col min="1539" max="1539" width="21.42578125" style="19" bestFit="1" customWidth="1"/>
    <col min="1540" max="1540" width="11.5703125" style="19" bestFit="1" customWidth="1"/>
    <col min="1541" max="1541" width="12.28515625" style="19" bestFit="1" customWidth="1"/>
    <col min="1542" max="1542" width="10.5703125" style="19" bestFit="1" customWidth="1"/>
    <col min="1543" max="1544" width="9.140625" style="19"/>
    <col min="1545" max="1545" width="15.85546875" style="19" customWidth="1"/>
    <col min="1546" max="1793" width="9.140625" style="19"/>
    <col min="1794" max="1794" width="32.140625" style="19" bestFit="1" customWidth="1"/>
    <col min="1795" max="1795" width="21.42578125" style="19" bestFit="1" customWidth="1"/>
    <col min="1796" max="1796" width="11.5703125" style="19" bestFit="1" customWidth="1"/>
    <col min="1797" max="1797" width="12.28515625" style="19" bestFit="1" customWidth="1"/>
    <col min="1798" max="1798" width="10.5703125" style="19" bestFit="1" customWidth="1"/>
    <col min="1799" max="1800" width="9.140625" style="19"/>
    <col min="1801" max="1801" width="15.85546875" style="19" customWidth="1"/>
    <col min="1802" max="2049" width="9.140625" style="19"/>
    <col min="2050" max="2050" width="32.140625" style="19" bestFit="1" customWidth="1"/>
    <col min="2051" max="2051" width="21.42578125" style="19" bestFit="1" customWidth="1"/>
    <col min="2052" max="2052" width="11.5703125" style="19" bestFit="1" customWidth="1"/>
    <col min="2053" max="2053" width="12.28515625" style="19" bestFit="1" customWidth="1"/>
    <col min="2054" max="2054" width="10.5703125" style="19" bestFit="1" customWidth="1"/>
    <col min="2055" max="2056" width="9.140625" style="19"/>
    <col min="2057" max="2057" width="15.85546875" style="19" customWidth="1"/>
    <col min="2058" max="2305" width="9.140625" style="19"/>
    <col min="2306" max="2306" width="32.140625" style="19" bestFit="1" customWidth="1"/>
    <col min="2307" max="2307" width="21.42578125" style="19" bestFit="1" customWidth="1"/>
    <col min="2308" max="2308" width="11.5703125" style="19" bestFit="1" customWidth="1"/>
    <col min="2309" max="2309" width="12.28515625" style="19" bestFit="1" customWidth="1"/>
    <col min="2310" max="2310" width="10.5703125" style="19" bestFit="1" customWidth="1"/>
    <col min="2311" max="2312" width="9.140625" style="19"/>
    <col min="2313" max="2313" width="15.85546875" style="19" customWidth="1"/>
    <col min="2314" max="2561" width="9.140625" style="19"/>
    <col min="2562" max="2562" width="32.140625" style="19" bestFit="1" customWidth="1"/>
    <col min="2563" max="2563" width="21.42578125" style="19" bestFit="1" customWidth="1"/>
    <col min="2564" max="2564" width="11.5703125" style="19" bestFit="1" customWidth="1"/>
    <col min="2565" max="2565" width="12.28515625" style="19" bestFit="1" customWidth="1"/>
    <col min="2566" max="2566" width="10.5703125" style="19" bestFit="1" customWidth="1"/>
    <col min="2567" max="2568" width="9.140625" style="19"/>
    <col min="2569" max="2569" width="15.85546875" style="19" customWidth="1"/>
    <col min="2570" max="2817" width="9.140625" style="19"/>
    <col min="2818" max="2818" width="32.140625" style="19" bestFit="1" customWidth="1"/>
    <col min="2819" max="2819" width="21.42578125" style="19" bestFit="1" customWidth="1"/>
    <col min="2820" max="2820" width="11.5703125" style="19" bestFit="1" customWidth="1"/>
    <col min="2821" max="2821" width="12.28515625" style="19" bestFit="1" customWidth="1"/>
    <col min="2822" max="2822" width="10.5703125" style="19" bestFit="1" customWidth="1"/>
    <col min="2823" max="2824" width="9.140625" style="19"/>
    <col min="2825" max="2825" width="15.85546875" style="19" customWidth="1"/>
    <col min="2826" max="3073" width="9.140625" style="19"/>
    <col min="3074" max="3074" width="32.140625" style="19" bestFit="1" customWidth="1"/>
    <col min="3075" max="3075" width="21.42578125" style="19" bestFit="1" customWidth="1"/>
    <col min="3076" max="3076" width="11.5703125" style="19" bestFit="1" customWidth="1"/>
    <col min="3077" max="3077" width="12.28515625" style="19" bestFit="1" customWidth="1"/>
    <col min="3078" max="3078" width="10.5703125" style="19" bestFit="1" customWidth="1"/>
    <col min="3079" max="3080" width="9.140625" style="19"/>
    <col min="3081" max="3081" width="15.85546875" style="19" customWidth="1"/>
    <col min="3082" max="3329" width="9.140625" style="19"/>
    <col min="3330" max="3330" width="32.140625" style="19" bestFit="1" customWidth="1"/>
    <col min="3331" max="3331" width="21.42578125" style="19" bestFit="1" customWidth="1"/>
    <col min="3332" max="3332" width="11.5703125" style="19" bestFit="1" customWidth="1"/>
    <col min="3333" max="3333" width="12.28515625" style="19" bestFit="1" customWidth="1"/>
    <col min="3334" max="3334" width="10.5703125" style="19" bestFit="1" customWidth="1"/>
    <col min="3335" max="3336" width="9.140625" style="19"/>
    <col min="3337" max="3337" width="15.85546875" style="19" customWidth="1"/>
    <col min="3338" max="3585" width="9.140625" style="19"/>
    <col min="3586" max="3586" width="32.140625" style="19" bestFit="1" customWidth="1"/>
    <col min="3587" max="3587" width="21.42578125" style="19" bestFit="1" customWidth="1"/>
    <col min="3588" max="3588" width="11.5703125" style="19" bestFit="1" customWidth="1"/>
    <col min="3589" max="3589" width="12.28515625" style="19" bestFit="1" customWidth="1"/>
    <col min="3590" max="3590" width="10.5703125" style="19" bestFit="1" customWidth="1"/>
    <col min="3591" max="3592" width="9.140625" style="19"/>
    <col min="3593" max="3593" width="15.85546875" style="19" customWidth="1"/>
    <col min="3594" max="3841" width="9.140625" style="19"/>
    <col min="3842" max="3842" width="32.140625" style="19" bestFit="1" customWidth="1"/>
    <col min="3843" max="3843" width="21.42578125" style="19" bestFit="1" customWidth="1"/>
    <col min="3844" max="3844" width="11.5703125" style="19" bestFit="1" customWidth="1"/>
    <col min="3845" max="3845" width="12.28515625" style="19" bestFit="1" customWidth="1"/>
    <col min="3846" max="3846" width="10.5703125" style="19" bestFit="1" customWidth="1"/>
    <col min="3847" max="3848" width="9.140625" style="19"/>
    <col min="3849" max="3849" width="15.85546875" style="19" customWidth="1"/>
    <col min="3850" max="4097" width="9.140625" style="19"/>
    <col min="4098" max="4098" width="32.140625" style="19" bestFit="1" customWidth="1"/>
    <col min="4099" max="4099" width="21.42578125" style="19" bestFit="1" customWidth="1"/>
    <col min="4100" max="4100" width="11.5703125" style="19" bestFit="1" customWidth="1"/>
    <col min="4101" max="4101" width="12.28515625" style="19" bestFit="1" customWidth="1"/>
    <col min="4102" max="4102" width="10.5703125" style="19" bestFit="1" customWidth="1"/>
    <col min="4103" max="4104" width="9.140625" style="19"/>
    <col min="4105" max="4105" width="15.85546875" style="19" customWidth="1"/>
    <col min="4106" max="4353" width="9.140625" style="19"/>
    <col min="4354" max="4354" width="32.140625" style="19" bestFit="1" customWidth="1"/>
    <col min="4355" max="4355" width="21.42578125" style="19" bestFit="1" customWidth="1"/>
    <col min="4356" max="4356" width="11.5703125" style="19" bestFit="1" customWidth="1"/>
    <col min="4357" max="4357" width="12.28515625" style="19" bestFit="1" customWidth="1"/>
    <col min="4358" max="4358" width="10.5703125" style="19" bestFit="1" customWidth="1"/>
    <col min="4359" max="4360" width="9.140625" style="19"/>
    <col min="4361" max="4361" width="15.85546875" style="19" customWidth="1"/>
    <col min="4362" max="4609" width="9.140625" style="19"/>
    <col min="4610" max="4610" width="32.140625" style="19" bestFit="1" customWidth="1"/>
    <col min="4611" max="4611" width="21.42578125" style="19" bestFit="1" customWidth="1"/>
    <col min="4612" max="4612" width="11.5703125" style="19" bestFit="1" customWidth="1"/>
    <col min="4613" max="4613" width="12.28515625" style="19" bestFit="1" customWidth="1"/>
    <col min="4614" max="4614" width="10.5703125" style="19" bestFit="1" customWidth="1"/>
    <col min="4615" max="4616" width="9.140625" style="19"/>
    <col min="4617" max="4617" width="15.85546875" style="19" customWidth="1"/>
    <col min="4618" max="4865" width="9.140625" style="19"/>
    <col min="4866" max="4866" width="32.140625" style="19" bestFit="1" customWidth="1"/>
    <col min="4867" max="4867" width="21.42578125" style="19" bestFit="1" customWidth="1"/>
    <col min="4868" max="4868" width="11.5703125" style="19" bestFit="1" customWidth="1"/>
    <col min="4869" max="4869" width="12.28515625" style="19" bestFit="1" customWidth="1"/>
    <col min="4870" max="4870" width="10.5703125" style="19" bestFit="1" customWidth="1"/>
    <col min="4871" max="4872" width="9.140625" style="19"/>
    <col min="4873" max="4873" width="15.85546875" style="19" customWidth="1"/>
    <col min="4874" max="5121" width="9.140625" style="19"/>
    <col min="5122" max="5122" width="32.140625" style="19" bestFit="1" customWidth="1"/>
    <col min="5123" max="5123" width="21.42578125" style="19" bestFit="1" customWidth="1"/>
    <col min="5124" max="5124" width="11.5703125" style="19" bestFit="1" customWidth="1"/>
    <col min="5125" max="5125" width="12.28515625" style="19" bestFit="1" customWidth="1"/>
    <col min="5126" max="5126" width="10.5703125" style="19" bestFit="1" customWidth="1"/>
    <col min="5127" max="5128" width="9.140625" style="19"/>
    <col min="5129" max="5129" width="15.85546875" style="19" customWidth="1"/>
    <col min="5130" max="5377" width="9.140625" style="19"/>
    <col min="5378" max="5378" width="32.140625" style="19" bestFit="1" customWidth="1"/>
    <col min="5379" max="5379" width="21.42578125" style="19" bestFit="1" customWidth="1"/>
    <col min="5380" max="5380" width="11.5703125" style="19" bestFit="1" customWidth="1"/>
    <col min="5381" max="5381" width="12.28515625" style="19" bestFit="1" customWidth="1"/>
    <col min="5382" max="5382" width="10.5703125" style="19" bestFit="1" customWidth="1"/>
    <col min="5383" max="5384" width="9.140625" style="19"/>
    <col min="5385" max="5385" width="15.85546875" style="19" customWidth="1"/>
    <col min="5386" max="5633" width="9.140625" style="19"/>
    <col min="5634" max="5634" width="32.140625" style="19" bestFit="1" customWidth="1"/>
    <col min="5635" max="5635" width="21.42578125" style="19" bestFit="1" customWidth="1"/>
    <col min="5636" max="5636" width="11.5703125" style="19" bestFit="1" customWidth="1"/>
    <col min="5637" max="5637" width="12.28515625" style="19" bestFit="1" customWidth="1"/>
    <col min="5638" max="5638" width="10.5703125" style="19" bestFit="1" customWidth="1"/>
    <col min="5639" max="5640" width="9.140625" style="19"/>
    <col min="5641" max="5641" width="15.85546875" style="19" customWidth="1"/>
    <col min="5642" max="5889" width="9.140625" style="19"/>
    <col min="5890" max="5890" width="32.140625" style="19" bestFit="1" customWidth="1"/>
    <col min="5891" max="5891" width="21.42578125" style="19" bestFit="1" customWidth="1"/>
    <col min="5892" max="5892" width="11.5703125" style="19" bestFit="1" customWidth="1"/>
    <col min="5893" max="5893" width="12.28515625" style="19" bestFit="1" customWidth="1"/>
    <col min="5894" max="5894" width="10.5703125" style="19" bestFit="1" customWidth="1"/>
    <col min="5895" max="5896" width="9.140625" style="19"/>
    <col min="5897" max="5897" width="15.85546875" style="19" customWidth="1"/>
    <col min="5898" max="6145" width="9.140625" style="19"/>
    <col min="6146" max="6146" width="32.140625" style="19" bestFit="1" customWidth="1"/>
    <col min="6147" max="6147" width="21.42578125" style="19" bestFit="1" customWidth="1"/>
    <col min="6148" max="6148" width="11.5703125" style="19" bestFit="1" customWidth="1"/>
    <col min="6149" max="6149" width="12.28515625" style="19" bestFit="1" customWidth="1"/>
    <col min="6150" max="6150" width="10.5703125" style="19" bestFit="1" customWidth="1"/>
    <col min="6151" max="6152" width="9.140625" style="19"/>
    <col min="6153" max="6153" width="15.85546875" style="19" customWidth="1"/>
    <col min="6154" max="6401" width="9.140625" style="19"/>
    <col min="6402" max="6402" width="32.140625" style="19" bestFit="1" customWidth="1"/>
    <col min="6403" max="6403" width="21.42578125" style="19" bestFit="1" customWidth="1"/>
    <col min="6404" max="6404" width="11.5703125" style="19" bestFit="1" customWidth="1"/>
    <col min="6405" max="6405" width="12.28515625" style="19" bestFit="1" customWidth="1"/>
    <col min="6406" max="6406" width="10.5703125" style="19" bestFit="1" customWidth="1"/>
    <col min="6407" max="6408" width="9.140625" style="19"/>
    <col min="6409" max="6409" width="15.85546875" style="19" customWidth="1"/>
    <col min="6410" max="6657" width="9.140625" style="19"/>
    <col min="6658" max="6658" width="32.140625" style="19" bestFit="1" customWidth="1"/>
    <col min="6659" max="6659" width="21.42578125" style="19" bestFit="1" customWidth="1"/>
    <col min="6660" max="6660" width="11.5703125" style="19" bestFit="1" customWidth="1"/>
    <col min="6661" max="6661" width="12.28515625" style="19" bestFit="1" customWidth="1"/>
    <col min="6662" max="6662" width="10.5703125" style="19" bestFit="1" customWidth="1"/>
    <col min="6663" max="6664" width="9.140625" style="19"/>
    <col min="6665" max="6665" width="15.85546875" style="19" customWidth="1"/>
    <col min="6666" max="6913" width="9.140625" style="19"/>
    <col min="6914" max="6914" width="32.140625" style="19" bestFit="1" customWidth="1"/>
    <col min="6915" max="6915" width="21.42578125" style="19" bestFit="1" customWidth="1"/>
    <col min="6916" max="6916" width="11.5703125" style="19" bestFit="1" customWidth="1"/>
    <col min="6917" max="6917" width="12.28515625" style="19" bestFit="1" customWidth="1"/>
    <col min="6918" max="6918" width="10.5703125" style="19" bestFit="1" customWidth="1"/>
    <col min="6919" max="6920" width="9.140625" style="19"/>
    <col min="6921" max="6921" width="15.85546875" style="19" customWidth="1"/>
    <col min="6922" max="7169" width="9.140625" style="19"/>
    <col min="7170" max="7170" width="32.140625" style="19" bestFit="1" customWidth="1"/>
    <col min="7171" max="7171" width="21.42578125" style="19" bestFit="1" customWidth="1"/>
    <col min="7172" max="7172" width="11.5703125" style="19" bestFit="1" customWidth="1"/>
    <col min="7173" max="7173" width="12.28515625" style="19" bestFit="1" customWidth="1"/>
    <col min="7174" max="7174" width="10.5703125" style="19" bestFit="1" customWidth="1"/>
    <col min="7175" max="7176" width="9.140625" style="19"/>
    <col min="7177" max="7177" width="15.85546875" style="19" customWidth="1"/>
    <col min="7178" max="7425" width="9.140625" style="19"/>
    <col min="7426" max="7426" width="32.140625" style="19" bestFit="1" customWidth="1"/>
    <col min="7427" max="7427" width="21.42578125" style="19" bestFit="1" customWidth="1"/>
    <col min="7428" max="7428" width="11.5703125" style="19" bestFit="1" customWidth="1"/>
    <col min="7429" max="7429" width="12.28515625" style="19" bestFit="1" customWidth="1"/>
    <col min="7430" max="7430" width="10.5703125" style="19" bestFit="1" customWidth="1"/>
    <col min="7431" max="7432" width="9.140625" style="19"/>
    <col min="7433" max="7433" width="15.85546875" style="19" customWidth="1"/>
    <col min="7434" max="7681" width="9.140625" style="19"/>
    <col min="7682" max="7682" width="32.140625" style="19" bestFit="1" customWidth="1"/>
    <col min="7683" max="7683" width="21.42578125" style="19" bestFit="1" customWidth="1"/>
    <col min="7684" max="7684" width="11.5703125" style="19" bestFit="1" customWidth="1"/>
    <col min="7685" max="7685" width="12.28515625" style="19" bestFit="1" customWidth="1"/>
    <col min="7686" max="7686" width="10.5703125" style="19" bestFit="1" customWidth="1"/>
    <col min="7687" max="7688" width="9.140625" style="19"/>
    <col min="7689" max="7689" width="15.85546875" style="19" customWidth="1"/>
    <col min="7690" max="7937" width="9.140625" style="19"/>
    <col min="7938" max="7938" width="32.140625" style="19" bestFit="1" customWidth="1"/>
    <col min="7939" max="7939" width="21.42578125" style="19" bestFit="1" customWidth="1"/>
    <col min="7940" max="7940" width="11.5703125" style="19" bestFit="1" customWidth="1"/>
    <col min="7941" max="7941" width="12.28515625" style="19" bestFit="1" customWidth="1"/>
    <col min="7942" max="7942" width="10.5703125" style="19" bestFit="1" customWidth="1"/>
    <col min="7943" max="7944" width="9.140625" style="19"/>
    <col min="7945" max="7945" width="15.85546875" style="19" customWidth="1"/>
    <col min="7946" max="8193" width="9.140625" style="19"/>
    <col min="8194" max="8194" width="32.140625" style="19" bestFit="1" customWidth="1"/>
    <col min="8195" max="8195" width="21.42578125" style="19" bestFit="1" customWidth="1"/>
    <col min="8196" max="8196" width="11.5703125" style="19" bestFit="1" customWidth="1"/>
    <col min="8197" max="8197" width="12.28515625" style="19" bestFit="1" customWidth="1"/>
    <col min="8198" max="8198" width="10.5703125" style="19" bestFit="1" customWidth="1"/>
    <col min="8199" max="8200" width="9.140625" style="19"/>
    <col min="8201" max="8201" width="15.85546875" style="19" customWidth="1"/>
    <col min="8202" max="8449" width="9.140625" style="19"/>
    <col min="8450" max="8450" width="32.140625" style="19" bestFit="1" customWidth="1"/>
    <col min="8451" max="8451" width="21.42578125" style="19" bestFit="1" customWidth="1"/>
    <col min="8452" max="8452" width="11.5703125" style="19" bestFit="1" customWidth="1"/>
    <col min="8453" max="8453" width="12.28515625" style="19" bestFit="1" customWidth="1"/>
    <col min="8454" max="8454" width="10.5703125" style="19" bestFit="1" customWidth="1"/>
    <col min="8455" max="8456" width="9.140625" style="19"/>
    <col min="8457" max="8457" width="15.85546875" style="19" customWidth="1"/>
    <col min="8458" max="8705" width="9.140625" style="19"/>
    <col min="8706" max="8706" width="32.140625" style="19" bestFit="1" customWidth="1"/>
    <col min="8707" max="8707" width="21.42578125" style="19" bestFit="1" customWidth="1"/>
    <col min="8708" max="8708" width="11.5703125" style="19" bestFit="1" customWidth="1"/>
    <col min="8709" max="8709" width="12.28515625" style="19" bestFit="1" customWidth="1"/>
    <col min="8710" max="8710" width="10.5703125" style="19" bestFit="1" customWidth="1"/>
    <col min="8711" max="8712" width="9.140625" style="19"/>
    <col min="8713" max="8713" width="15.85546875" style="19" customWidth="1"/>
    <col min="8714" max="8961" width="9.140625" style="19"/>
    <col min="8962" max="8962" width="32.140625" style="19" bestFit="1" customWidth="1"/>
    <col min="8963" max="8963" width="21.42578125" style="19" bestFit="1" customWidth="1"/>
    <col min="8964" max="8964" width="11.5703125" style="19" bestFit="1" customWidth="1"/>
    <col min="8965" max="8965" width="12.28515625" style="19" bestFit="1" customWidth="1"/>
    <col min="8966" max="8966" width="10.5703125" style="19" bestFit="1" customWidth="1"/>
    <col min="8967" max="8968" width="9.140625" style="19"/>
    <col min="8969" max="8969" width="15.85546875" style="19" customWidth="1"/>
    <col min="8970" max="9217" width="9.140625" style="19"/>
    <col min="9218" max="9218" width="32.140625" style="19" bestFit="1" customWidth="1"/>
    <col min="9219" max="9219" width="21.42578125" style="19" bestFit="1" customWidth="1"/>
    <col min="9220" max="9220" width="11.5703125" style="19" bestFit="1" customWidth="1"/>
    <col min="9221" max="9221" width="12.28515625" style="19" bestFit="1" customWidth="1"/>
    <col min="9222" max="9222" width="10.5703125" style="19" bestFit="1" customWidth="1"/>
    <col min="9223" max="9224" width="9.140625" style="19"/>
    <col min="9225" max="9225" width="15.85546875" style="19" customWidth="1"/>
    <col min="9226" max="9473" width="9.140625" style="19"/>
    <col min="9474" max="9474" width="32.140625" style="19" bestFit="1" customWidth="1"/>
    <col min="9475" max="9475" width="21.42578125" style="19" bestFit="1" customWidth="1"/>
    <col min="9476" max="9476" width="11.5703125" style="19" bestFit="1" customWidth="1"/>
    <col min="9477" max="9477" width="12.28515625" style="19" bestFit="1" customWidth="1"/>
    <col min="9478" max="9478" width="10.5703125" style="19" bestFit="1" customWidth="1"/>
    <col min="9479" max="9480" width="9.140625" style="19"/>
    <col min="9481" max="9481" width="15.85546875" style="19" customWidth="1"/>
    <col min="9482" max="9729" width="9.140625" style="19"/>
    <col min="9730" max="9730" width="32.140625" style="19" bestFit="1" customWidth="1"/>
    <col min="9731" max="9731" width="21.42578125" style="19" bestFit="1" customWidth="1"/>
    <col min="9732" max="9732" width="11.5703125" style="19" bestFit="1" customWidth="1"/>
    <col min="9733" max="9733" width="12.28515625" style="19" bestFit="1" customWidth="1"/>
    <col min="9734" max="9734" width="10.5703125" style="19" bestFit="1" customWidth="1"/>
    <col min="9735" max="9736" width="9.140625" style="19"/>
    <col min="9737" max="9737" width="15.85546875" style="19" customWidth="1"/>
    <col min="9738" max="9985" width="9.140625" style="19"/>
    <col min="9986" max="9986" width="32.140625" style="19" bestFit="1" customWidth="1"/>
    <col min="9987" max="9987" width="21.42578125" style="19" bestFit="1" customWidth="1"/>
    <col min="9988" max="9988" width="11.5703125" style="19" bestFit="1" customWidth="1"/>
    <col min="9989" max="9989" width="12.28515625" style="19" bestFit="1" customWidth="1"/>
    <col min="9990" max="9990" width="10.5703125" style="19" bestFit="1" customWidth="1"/>
    <col min="9991" max="9992" width="9.140625" style="19"/>
    <col min="9993" max="9993" width="15.85546875" style="19" customWidth="1"/>
    <col min="9994" max="10241" width="9.140625" style="19"/>
    <col min="10242" max="10242" width="32.140625" style="19" bestFit="1" customWidth="1"/>
    <col min="10243" max="10243" width="21.42578125" style="19" bestFit="1" customWidth="1"/>
    <col min="10244" max="10244" width="11.5703125" style="19" bestFit="1" customWidth="1"/>
    <col min="10245" max="10245" width="12.28515625" style="19" bestFit="1" customWidth="1"/>
    <col min="10246" max="10246" width="10.5703125" style="19" bestFit="1" customWidth="1"/>
    <col min="10247" max="10248" width="9.140625" style="19"/>
    <col min="10249" max="10249" width="15.85546875" style="19" customWidth="1"/>
    <col min="10250" max="10497" width="9.140625" style="19"/>
    <col min="10498" max="10498" width="32.140625" style="19" bestFit="1" customWidth="1"/>
    <col min="10499" max="10499" width="21.42578125" style="19" bestFit="1" customWidth="1"/>
    <col min="10500" max="10500" width="11.5703125" style="19" bestFit="1" customWidth="1"/>
    <col min="10501" max="10501" width="12.28515625" style="19" bestFit="1" customWidth="1"/>
    <col min="10502" max="10502" width="10.5703125" style="19" bestFit="1" customWidth="1"/>
    <col min="10503" max="10504" width="9.140625" style="19"/>
    <col min="10505" max="10505" width="15.85546875" style="19" customWidth="1"/>
    <col min="10506" max="10753" width="9.140625" style="19"/>
    <col min="10754" max="10754" width="32.140625" style="19" bestFit="1" customWidth="1"/>
    <col min="10755" max="10755" width="21.42578125" style="19" bestFit="1" customWidth="1"/>
    <col min="10756" max="10756" width="11.5703125" style="19" bestFit="1" customWidth="1"/>
    <col min="10757" max="10757" width="12.28515625" style="19" bestFit="1" customWidth="1"/>
    <col min="10758" max="10758" width="10.5703125" style="19" bestFit="1" customWidth="1"/>
    <col min="10759" max="10760" width="9.140625" style="19"/>
    <col min="10761" max="10761" width="15.85546875" style="19" customWidth="1"/>
    <col min="10762" max="11009" width="9.140625" style="19"/>
    <col min="11010" max="11010" width="32.140625" style="19" bestFit="1" customWidth="1"/>
    <col min="11011" max="11011" width="21.42578125" style="19" bestFit="1" customWidth="1"/>
    <col min="11012" max="11012" width="11.5703125" style="19" bestFit="1" customWidth="1"/>
    <col min="11013" max="11013" width="12.28515625" style="19" bestFit="1" customWidth="1"/>
    <col min="11014" max="11014" width="10.5703125" style="19" bestFit="1" customWidth="1"/>
    <col min="11015" max="11016" width="9.140625" style="19"/>
    <col min="11017" max="11017" width="15.85546875" style="19" customWidth="1"/>
    <col min="11018" max="11265" width="9.140625" style="19"/>
    <col min="11266" max="11266" width="32.140625" style="19" bestFit="1" customWidth="1"/>
    <col min="11267" max="11267" width="21.42578125" style="19" bestFit="1" customWidth="1"/>
    <col min="11268" max="11268" width="11.5703125" style="19" bestFit="1" customWidth="1"/>
    <col min="11269" max="11269" width="12.28515625" style="19" bestFit="1" customWidth="1"/>
    <col min="11270" max="11270" width="10.5703125" style="19" bestFit="1" customWidth="1"/>
    <col min="11271" max="11272" width="9.140625" style="19"/>
    <col min="11273" max="11273" width="15.85546875" style="19" customWidth="1"/>
    <col min="11274" max="11521" width="9.140625" style="19"/>
    <col min="11522" max="11522" width="32.140625" style="19" bestFit="1" customWidth="1"/>
    <col min="11523" max="11523" width="21.42578125" style="19" bestFit="1" customWidth="1"/>
    <col min="11524" max="11524" width="11.5703125" style="19" bestFit="1" customWidth="1"/>
    <col min="11525" max="11525" width="12.28515625" style="19" bestFit="1" customWidth="1"/>
    <col min="11526" max="11526" width="10.5703125" style="19" bestFit="1" customWidth="1"/>
    <col min="11527" max="11528" width="9.140625" style="19"/>
    <col min="11529" max="11529" width="15.85546875" style="19" customWidth="1"/>
    <col min="11530" max="11777" width="9.140625" style="19"/>
    <col min="11778" max="11778" width="32.140625" style="19" bestFit="1" customWidth="1"/>
    <col min="11779" max="11779" width="21.42578125" style="19" bestFit="1" customWidth="1"/>
    <col min="11780" max="11780" width="11.5703125" style="19" bestFit="1" customWidth="1"/>
    <col min="11781" max="11781" width="12.28515625" style="19" bestFit="1" customWidth="1"/>
    <col min="11782" max="11782" width="10.5703125" style="19" bestFit="1" customWidth="1"/>
    <col min="11783" max="11784" width="9.140625" style="19"/>
    <col min="11785" max="11785" width="15.85546875" style="19" customWidth="1"/>
    <col min="11786" max="12033" width="9.140625" style="19"/>
    <col min="12034" max="12034" width="32.140625" style="19" bestFit="1" customWidth="1"/>
    <col min="12035" max="12035" width="21.42578125" style="19" bestFit="1" customWidth="1"/>
    <col min="12036" max="12036" width="11.5703125" style="19" bestFit="1" customWidth="1"/>
    <col min="12037" max="12037" width="12.28515625" style="19" bestFit="1" customWidth="1"/>
    <col min="12038" max="12038" width="10.5703125" style="19" bestFit="1" customWidth="1"/>
    <col min="12039" max="12040" width="9.140625" style="19"/>
    <col min="12041" max="12041" width="15.85546875" style="19" customWidth="1"/>
    <col min="12042" max="12289" width="9.140625" style="19"/>
    <col min="12290" max="12290" width="32.140625" style="19" bestFit="1" customWidth="1"/>
    <col min="12291" max="12291" width="21.42578125" style="19" bestFit="1" customWidth="1"/>
    <col min="12292" max="12292" width="11.5703125" style="19" bestFit="1" customWidth="1"/>
    <col min="12293" max="12293" width="12.28515625" style="19" bestFit="1" customWidth="1"/>
    <col min="12294" max="12294" width="10.5703125" style="19" bestFit="1" customWidth="1"/>
    <col min="12295" max="12296" width="9.140625" style="19"/>
    <col min="12297" max="12297" width="15.85546875" style="19" customWidth="1"/>
    <col min="12298" max="12545" width="9.140625" style="19"/>
    <col min="12546" max="12546" width="32.140625" style="19" bestFit="1" customWidth="1"/>
    <col min="12547" max="12547" width="21.42578125" style="19" bestFit="1" customWidth="1"/>
    <col min="12548" max="12548" width="11.5703125" style="19" bestFit="1" customWidth="1"/>
    <col min="12549" max="12549" width="12.28515625" style="19" bestFit="1" customWidth="1"/>
    <col min="12550" max="12550" width="10.5703125" style="19" bestFit="1" customWidth="1"/>
    <col min="12551" max="12552" width="9.140625" style="19"/>
    <col min="12553" max="12553" width="15.85546875" style="19" customWidth="1"/>
    <col min="12554" max="12801" width="9.140625" style="19"/>
    <col min="12802" max="12802" width="32.140625" style="19" bestFit="1" customWidth="1"/>
    <col min="12803" max="12803" width="21.42578125" style="19" bestFit="1" customWidth="1"/>
    <col min="12804" max="12804" width="11.5703125" style="19" bestFit="1" customWidth="1"/>
    <col min="12805" max="12805" width="12.28515625" style="19" bestFit="1" customWidth="1"/>
    <col min="12806" max="12806" width="10.5703125" style="19" bestFit="1" customWidth="1"/>
    <col min="12807" max="12808" width="9.140625" style="19"/>
    <col min="12809" max="12809" width="15.85546875" style="19" customWidth="1"/>
    <col min="12810" max="13057" width="9.140625" style="19"/>
    <col min="13058" max="13058" width="32.140625" style="19" bestFit="1" customWidth="1"/>
    <col min="13059" max="13059" width="21.42578125" style="19" bestFit="1" customWidth="1"/>
    <col min="13060" max="13060" width="11.5703125" style="19" bestFit="1" customWidth="1"/>
    <col min="13061" max="13061" width="12.28515625" style="19" bestFit="1" customWidth="1"/>
    <col min="13062" max="13062" width="10.5703125" style="19" bestFit="1" customWidth="1"/>
    <col min="13063" max="13064" width="9.140625" style="19"/>
    <col min="13065" max="13065" width="15.85546875" style="19" customWidth="1"/>
    <col min="13066" max="13313" width="9.140625" style="19"/>
    <col min="13314" max="13314" width="32.140625" style="19" bestFit="1" customWidth="1"/>
    <col min="13315" max="13315" width="21.42578125" style="19" bestFit="1" customWidth="1"/>
    <col min="13316" max="13316" width="11.5703125" style="19" bestFit="1" customWidth="1"/>
    <col min="13317" max="13317" width="12.28515625" style="19" bestFit="1" customWidth="1"/>
    <col min="13318" max="13318" width="10.5703125" style="19" bestFit="1" customWidth="1"/>
    <col min="13319" max="13320" width="9.140625" style="19"/>
    <col min="13321" max="13321" width="15.85546875" style="19" customWidth="1"/>
    <col min="13322" max="13569" width="9.140625" style="19"/>
    <col min="13570" max="13570" width="32.140625" style="19" bestFit="1" customWidth="1"/>
    <col min="13571" max="13571" width="21.42578125" style="19" bestFit="1" customWidth="1"/>
    <col min="13572" max="13572" width="11.5703125" style="19" bestFit="1" customWidth="1"/>
    <col min="13573" max="13573" width="12.28515625" style="19" bestFit="1" customWidth="1"/>
    <col min="13574" max="13574" width="10.5703125" style="19" bestFit="1" customWidth="1"/>
    <col min="13575" max="13576" width="9.140625" style="19"/>
    <col min="13577" max="13577" width="15.85546875" style="19" customWidth="1"/>
    <col min="13578" max="13825" width="9.140625" style="19"/>
    <col min="13826" max="13826" width="32.140625" style="19" bestFit="1" customWidth="1"/>
    <col min="13827" max="13827" width="21.42578125" style="19" bestFit="1" customWidth="1"/>
    <col min="13828" max="13828" width="11.5703125" style="19" bestFit="1" customWidth="1"/>
    <col min="13829" max="13829" width="12.28515625" style="19" bestFit="1" customWidth="1"/>
    <col min="13830" max="13830" width="10.5703125" style="19" bestFit="1" customWidth="1"/>
    <col min="13831" max="13832" width="9.140625" style="19"/>
    <col min="13833" max="13833" width="15.85546875" style="19" customWidth="1"/>
    <col min="13834" max="14081" width="9.140625" style="19"/>
    <col min="14082" max="14082" width="32.140625" style="19" bestFit="1" customWidth="1"/>
    <col min="14083" max="14083" width="21.42578125" style="19" bestFit="1" customWidth="1"/>
    <col min="14084" max="14084" width="11.5703125" style="19" bestFit="1" customWidth="1"/>
    <col min="14085" max="14085" width="12.28515625" style="19" bestFit="1" customWidth="1"/>
    <col min="14086" max="14086" width="10.5703125" style="19" bestFit="1" customWidth="1"/>
    <col min="14087" max="14088" width="9.140625" style="19"/>
    <col min="14089" max="14089" width="15.85546875" style="19" customWidth="1"/>
    <col min="14090" max="14337" width="9.140625" style="19"/>
    <col min="14338" max="14338" width="32.140625" style="19" bestFit="1" customWidth="1"/>
    <col min="14339" max="14339" width="21.42578125" style="19" bestFit="1" customWidth="1"/>
    <col min="14340" max="14340" width="11.5703125" style="19" bestFit="1" customWidth="1"/>
    <col min="14341" max="14341" width="12.28515625" style="19" bestFit="1" customWidth="1"/>
    <col min="14342" max="14342" width="10.5703125" style="19" bestFit="1" customWidth="1"/>
    <col min="14343" max="14344" width="9.140625" style="19"/>
    <col min="14345" max="14345" width="15.85546875" style="19" customWidth="1"/>
    <col min="14346" max="14593" width="9.140625" style="19"/>
    <col min="14594" max="14594" width="32.140625" style="19" bestFit="1" customWidth="1"/>
    <col min="14595" max="14595" width="21.42578125" style="19" bestFit="1" customWidth="1"/>
    <col min="14596" max="14596" width="11.5703125" style="19" bestFit="1" customWidth="1"/>
    <col min="14597" max="14597" width="12.28515625" style="19" bestFit="1" customWidth="1"/>
    <col min="14598" max="14598" width="10.5703125" style="19" bestFit="1" customWidth="1"/>
    <col min="14599" max="14600" width="9.140625" style="19"/>
    <col min="14601" max="14601" width="15.85546875" style="19" customWidth="1"/>
    <col min="14602" max="14849" width="9.140625" style="19"/>
    <col min="14850" max="14850" width="32.140625" style="19" bestFit="1" customWidth="1"/>
    <col min="14851" max="14851" width="21.42578125" style="19" bestFit="1" customWidth="1"/>
    <col min="14852" max="14852" width="11.5703125" style="19" bestFit="1" customWidth="1"/>
    <col min="14853" max="14853" width="12.28515625" style="19" bestFit="1" customWidth="1"/>
    <col min="14854" max="14854" width="10.5703125" style="19" bestFit="1" customWidth="1"/>
    <col min="14855" max="14856" width="9.140625" style="19"/>
    <col min="14857" max="14857" width="15.85546875" style="19" customWidth="1"/>
    <col min="14858" max="15105" width="9.140625" style="19"/>
    <col min="15106" max="15106" width="32.140625" style="19" bestFit="1" customWidth="1"/>
    <col min="15107" max="15107" width="21.42578125" style="19" bestFit="1" customWidth="1"/>
    <col min="15108" max="15108" width="11.5703125" style="19" bestFit="1" customWidth="1"/>
    <col min="15109" max="15109" width="12.28515625" style="19" bestFit="1" customWidth="1"/>
    <col min="15110" max="15110" width="10.5703125" style="19" bestFit="1" customWidth="1"/>
    <col min="15111" max="15112" width="9.140625" style="19"/>
    <col min="15113" max="15113" width="15.85546875" style="19" customWidth="1"/>
    <col min="15114" max="15361" width="9.140625" style="19"/>
    <col min="15362" max="15362" width="32.140625" style="19" bestFit="1" customWidth="1"/>
    <col min="15363" max="15363" width="21.42578125" style="19" bestFit="1" customWidth="1"/>
    <col min="15364" max="15364" width="11.5703125" style="19" bestFit="1" customWidth="1"/>
    <col min="15365" max="15365" width="12.28515625" style="19" bestFit="1" customWidth="1"/>
    <col min="15366" max="15366" width="10.5703125" style="19" bestFit="1" customWidth="1"/>
    <col min="15367" max="15368" width="9.140625" style="19"/>
    <col min="15369" max="15369" width="15.85546875" style="19" customWidth="1"/>
    <col min="15370" max="15617" width="9.140625" style="19"/>
    <col min="15618" max="15618" width="32.140625" style="19" bestFit="1" customWidth="1"/>
    <col min="15619" max="15619" width="21.42578125" style="19" bestFit="1" customWidth="1"/>
    <col min="15620" max="15620" width="11.5703125" style="19" bestFit="1" customWidth="1"/>
    <col min="15621" max="15621" width="12.28515625" style="19" bestFit="1" customWidth="1"/>
    <col min="15622" max="15622" width="10.5703125" style="19" bestFit="1" customWidth="1"/>
    <col min="15623" max="15624" width="9.140625" style="19"/>
    <col min="15625" max="15625" width="15.85546875" style="19" customWidth="1"/>
    <col min="15626" max="15873" width="9.140625" style="19"/>
    <col min="15874" max="15874" width="32.140625" style="19" bestFit="1" customWidth="1"/>
    <col min="15875" max="15875" width="21.42578125" style="19" bestFit="1" customWidth="1"/>
    <col min="15876" max="15876" width="11.5703125" style="19" bestFit="1" customWidth="1"/>
    <col min="15877" max="15877" width="12.28515625" style="19" bestFit="1" customWidth="1"/>
    <col min="15878" max="15878" width="10.5703125" style="19" bestFit="1" customWidth="1"/>
    <col min="15879" max="15880" width="9.140625" style="19"/>
    <col min="15881" max="15881" width="15.85546875" style="19" customWidth="1"/>
    <col min="15882" max="16129" width="9.140625" style="19"/>
    <col min="16130" max="16130" width="32.140625" style="19" bestFit="1" customWidth="1"/>
    <col min="16131" max="16131" width="21.42578125" style="19" bestFit="1" customWidth="1"/>
    <col min="16132" max="16132" width="11.5703125" style="19" bestFit="1" customWidth="1"/>
    <col min="16133" max="16133" width="12.28515625" style="19" bestFit="1" customWidth="1"/>
    <col min="16134" max="16134" width="10.5703125" style="19" bestFit="1" customWidth="1"/>
    <col min="16135" max="16136" width="9.140625" style="19"/>
    <col min="16137" max="16137" width="15.85546875" style="19" customWidth="1"/>
    <col min="16138" max="16384" width="9.140625" style="19"/>
  </cols>
  <sheetData>
    <row r="1" spans="2:9" x14ac:dyDescent="0.25">
      <c r="E1" s="130"/>
    </row>
    <row r="2" spans="2:9" x14ac:dyDescent="0.25">
      <c r="E2" s="131"/>
    </row>
    <row r="3" spans="2:9" s="30" customFormat="1" x14ac:dyDescent="0.25">
      <c r="B3" s="167" t="s">
        <v>80</v>
      </c>
      <c r="C3" s="167"/>
      <c r="D3" s="167"/>
      <c r="F3" s="40"/>
      <c r="G3" s="40"/>
      <c r="H3" s="40"/>
    </row>
    <row r="4" spans="2:9" s="30" customFormat="1" x14ac:dyDescent="0.25">
      <c r="B4" s="166" t="s">
        <v>143</v>
      </c>
      <c r="C4" s="166"/>
      <c r="D4" s="166"/>
      <c r="G4" s="41"/>
    </row>
    <row r="5" spans="2:9" s="30" customFormat="1" x14ac:dyDescent="0.25">
      <c r="B5" s="166" t="s">
        <v>146</v>
      </c>
      <c r="C5" s="166"/>
      <c r="D5" s="166"/>
      <c r="G5" s="41"/>
    </row>
    <row r="6" spans="2:9" s="30" customFormat="1" x14ac:dyDescent="0.25">
      <c r="B6" s="166" t="s">
        <v>129</v>
      </c>
      <c r="C6" s="166"/>
      <c r="D6" s="166"/>
      <c r="G6" s="41"/>
    </row>
    <row r="7" spans="2:9" s="30" customFormat="1" x14ac:dyDescent="0.25">
      <c r="B7" s="166" t="s">
        <v>246</v>
      </c>
      <c r="C7" s="166"/>
      <c r="D7" s="166"/>
    </row>
    <row r="8" spans="2:9" s="30" customFormat="1" x14ac:dyDescent="0.25">
      <c r="B8" s="166"/>
      <c r="C8" s="166"/>
      <c r="D8" s="166"/>
      <c r="E8" s="41"/>
      <c r="F8" s="41"/>
      <c r="G8" s="41"/>
    </row>
    <row r="9" spans="2:9" s="30" customFormat="1" x14ac:dyDescent="0.25">
      <c r="B9" s="39"/>
      <c r="D9" s="41"/>
      <c r="E9" s="41"/>
      <c r="F9" s="41"/>
      <c r="G9" s="41"/>
    </row>
    <row r="10" spans="2:9" s="30" customFormat="1" x14ac:dyDescent="0.25">
      <c r="B10" s="166" t="s">
        <v>48</v>
      </c>
      <c r="C10" s="166"/>
      <c r="D10" s="41"/>
      <c r="E10" s="41"/>
      <c r="F10" s="41"/>
      <c r="G10" s="41"/>
      <c r="H10" s="41"/>
      <c r="I10" s="41"/>
    </row>
    <row r="11" spans="2:9" s="30" customFormat="1" x14ac:dyDescent="0.25">
      <c r="B11" s="32" t="s">
        <v>11</v>
      </c>
      <c r="C11" s="88" t="s">
        <v>12</v>
      </c>
      <c r="D11" s="32" t="s">
        <v>47</v>
      </c>
      <c r="F11" s="41"/>
      <c r="G11" s="41"/>
    </row>
    <row r="12" spans="2:9" s="30" customFormat="1" x14ac:dyDescent="0.25">
      <c r="B12" s="89" t="s">
        <v>102</v>
      </c>
      <c r="C12" s="86">
        <v>70125</v>
      </c>
      <c r="D12" s="58">
        <v>75</v>
      </c>
      <c r="F12" s="41"/>
      <c r="G12" s="41"/>
    </row>
    <row r="13" spans="2:9" s="30" customFormat="1" x14ac:dyDescent="0.25">
      <c r="B13" s="36" t="s">
        <v>103</v>
      </c>
      <c r="C13" s="86">
        <v>23375</v>
      </c>
      <c r="D13" s="58">
        <v>25</v>
      </c>
      <c r="F13" s="41"/>
      <c r="G13" s="41"/>
    </row>
    <row r="14" spans="2:9" s="30" customFormat="1" x14ac:dyDescent="0.25">
      <c r="B14" s="36" t="s">
        <v>104</v>
      </c>
      <c r="C14" s="86">
        <f>ROUND($D$29*D14/100,2)</f>
        <v>0</v>
      </c>
      <c r="D14" s="58"/>
      <c r="F14" s="41"/>
      <c r="G14" s="41"/>
    </row>
    <row r="15" spans="2:9" s="30" customFormat="1" x14ac:dyDescent="0.25">
      <c r="B15" s="36" t="s">
        <v>105</v>
      </c>
      <c r="C15" s="86">
        <f>ROUND($D$29*D15/100,2)</f>
        <v>0</v>
      </c>
      <c r="D15" s="58"/>
      <c r="F15" s="41"/>
      <c r="G15" s="41"/>
    </row>
    <row r="16" spans="2:9" s="30" customFormat="1" x14ac:dyDescent="0.25">
      <c r="B16" s="36" t="s">
        <v>106</v>
      </c>
      <c r="C16" s="86">
        <f>ROUND($D$29*D16/100,2)</f>
        <v>0</v>
      </c>
      <c r="D16" s="58"/>
      <c r="F16" s="41"/>
      <c r="G16" s="41"/>
    </row>
    <row r="17" spans="2:7" s="30" customFormat="1" x14ac:dyDescent="0.25">
      <c r="B17" s="87" t="s">
        <v>49</v>
      </c>
      <c r="C17" s="42">
        <f>SUM(C12:C16)</f>
        <v>93500</v>
      </c>
      <c r="D17" s="42">
        <f>SUM(D12:D16)</f>
        <v>100</v>
      </c>
    </row>
    <row r="18" spans="2:7" s="30" customFormat="1" x14ac:dyDescent="0.25">
      <c r="B18" s="39"/>
      <c r="D18" s="41"/>
      <c r="E18" s="41"/>
      <c r="F18" s="41"/>
      <c r="G18" s="41"/>
    </row>
    <row r="19" spans="2:7" s="30" customFormat="1" x14ac:dyDescent="0.25">
      <c r="B19" s="168" t="s">
        <v>50</v>
      </c>
      <c r="C19" s="168"/>
    </row>
    <row r="20" spans="2:7" s="30" customFormat="1" x14ac:dyDescent="0.25">
      <c r="B20" s="169" t="s">
        <v>24</v>
      </c>
      <c r="C20" s="170"/>
      <c r="D20" s="32" t="s">
        <v>16</v>
      </c>
      <c r="E20" s="43" t="s">
        <v>36</v>
      </c>
      <c r="F20" s="44"/>
    </row>
    <row r="21" spans="2:7" s="30" customFormat="1" x14ac:dyDescent="0.25">
      <c r="B21" s="173" t="s">
        <v>4</v>
      </c>
      <c r="C21" s="174"/>
      <c r="D21" s="57">
        <v>20063.68</v>
      </c>
      <c r="E21" s="57">
        <f>IFERROR((ROUND(D21/$D$29*100,2)),0)</f>
        <v>21.46</v>
      </c>
      <c r="F21" s="45"/>
    </row>
    <row r="22" spans="2:7" s="30" customFormat="1" x14ac:dyDescent="0.25">
      <c r="B22" s="173" t="s">
        <v>5</v>
      </c>
      <c r="C22" s="174"/>
      <c r="D22" s="57">
        <f>G63</f>
        <v>0</v>
      </c>
      <c r="E22" s="57">
        <f>IFERROR((ROUND(D22/$D$29*100,2)),0)</f>
        <v>0</v>
      </c>
      <c r="F22" s="45"/>
    </row>
    <row r="23" spans="2:7" s="30" customFormat="1" x14ac:dyDescent="0.25">
      <c r="B23" s="175" t="s">
        <v>128</v>
      </c>
      <c r="C23" s="176"/>
      <c r="D23" s="57">
        <f>G64</f>
        <v>266.32</v>
      </c>
      <c r="E23" s="57">
        <f t="shared" ref="E23:E24" si="0">IFERROR((ROUND(D23/$D$29*100,2)),0)</f>
        <v>0.28000000000000003</v>
      </c>
      <c r="F23" s="45"/>
    </row>
    <row r="24" spans="2:7" s="30" customFormat="1" x14ac:dyDescent="0.25">
      <c r="B24" s="175" t="s">
        <v>120</v>
      </c>
      <c r="C24" s="176"/>
      <c r="D24" s="57">
        <f>G66</f>
        <v>0</v>
      </c>
      <c r="E24" s="57">
        <f t="shared" si="0"/>
        <v>0</v>
      </c>
      <c r="F24" s="45"/>
    </row>
    <row r="25" spans="2:7" s="30" customFormat="1" ht="15" customHeight="1" x14ac:dyDescent="0.25">
      <c r="B25" s="173" t="s">
        <v>82</v>
      </c>
      <c r="C25" s="174"/>
      <c r="D25" s="57">
        <f>G67</f>
        <v>0</v>
      </c>
      <c r="E25" s="57">
        <f>IFERROR((ROUND(D25/$D$29*100,2)),0)</f>
        <v>0</v>
      </c>
      <c r="F25" s="45"/>
    </row>
    <row r="26" spans="2:7" s="30" customFormat="1" ht="15" customHeight="1" x14ac:dyDescent="0.25">
      <c r="B26" s="175" t="s">
        <v>78</v>
      </c>
      <c r="C26" s="176"/>
      <c r="D26" s="57">
        <v>73170</v>
      </c>
      <c r="E26" s="57">
        <f>IFERROR((ROUND(D26/$D$29*100,2)),0)</f>
        <v>78.260000000000005</v>
      </c>
      <c r="F26" s="45"/>
    </row>
    <row r="27" spans="2:7" s="30" customFormat="1" x14ac:dyDescent="0.25">
      <c r="B27" s="171" t="s">
        <v>25</v>
      </c>
      <c r="C27" s="172"/>
      <c r="D27" s="59">
        <f>SUM(D21:D26)</f>
        <v>93500</v>
      </c>
      <c r="E27" s="59">
        <f>IFERROR((ROUND(D27/$D$29*100,2)),0)</f>
        <v>100</v>
      </c>
      <c r="F27" s="45"/>
    </row>
    <row r="28" spans="2:7" s="30" customFormat="1" x14ac:dyDescent="0.25">
      <c r="B28" s="171" t="s">
        <v>26</v>
      </c>
      <c r="C28" s="172"/>
      <c r="D28" s="59">
        <f>G75</f>
        <v>0</v>
      </c>
      <c r="E28" s="59">
        <f>IFERROR((ROUND(D28/$D$29*100,2)),0)</f>
        <v>0</v>
      </c>
      <c r="F28" s="45"/>
    </row>
    <row r="29" spans="2:7" s="30" customFormat="1" x14ac:dyDescent="0.25">
      <c r="B29" s="169" t="s">
        <v>27</v>
      </c>
      <c r="C29" s="170"/>
      <c r="D29" s="60">
        <f>SUM(D27:D28)</f>
        <v>93500</v>
      </c>
      <c r="E29" s="60">
        <f>IFERROR((ROUND(D29/$D$29*100,2)),0)</f>
        <v>100</v>
      </c>
      <c r="F29" s="46"/>
    </row>
    <row r="30" spans="2:7" s="30" customFormat="1" x14ac:dyDescent="0.25"/>
    <row r="31" spans="2:7" s="30" customFormat="1" x14ac:dyDescent="0.25">
      <c r="B31" s="83" t="s">
        <v>121</v>
      </c>
      <c r="C31" s="83"/>
    </row>
    <row r="32" spans="2:7" s="30" customFormat="1" x14ac:dyDescent="0.25">
      <c r="B32" s="32"/>
      <c r="C32" s="32" t="s">
        <v>16</v>
      </c>
    </row>
    <row r="33" spans="2:3" s="30" customFormat="1" x14ac:dyDescent="0.25">
      <c r="B33" s="84" t="s">
        <v>83</v>
      </c>
      <c r="C33" s="61"/>
    </row>
    <row r="34" spans="2:3" s="30" customFormat="1" x14ac:dyDescent="0.25">
      <c r="B34" s="84" t="s">
        <v>109</v>
      </c>
      <c r="C34" s="61"/>
    </row>
    <row r="35" spans="2:3" s="30" customFormat="1" ht="31.5" x14ac:dyDescent="0.25">
      <c r="B35" s="84" t="s">
        <v>84</v>
      </c>
      <c r="C35" s="61"/>
    </row>
    <row r="36" spans="2:3" s="30" customFormat="1" x14ac:dyDescent="0.25">
      <c r="B36" s="84" t="s">
        <v>85</v>
      </c>
      <c r="C36" s="61"/>
    </row>
    <row r="37" spans="2:3" s="30" customFormat="1" x14ac:dyDescent="0.25">
      <c r="B37" s="84" t="s">
        <v>86</v>
      </c>
      <c r="C37" s="61"/>
    </row>
    <row r="38" spans="2:3" s="30" customFormat="1" x14ac:dyDescent="0.25">
      <c r="B38" s="84" t="s">
        <v>87</v>
      </c>
      <c r="C38" s="61"/>
    </row>
    <row r="39" spans="2:3" s="30" customFormat="1" x14ac:dyDescent="0.25">
      <c r="B39" s="84" t="s">
        <v>110</v>
      </c>
      <c r="C39" s="61">
        <v>93500</v>
      </c>
    </row>
    <row r="40" spans="2:3" s="30" customFormat="1" x14ac:dyDescent="0.25">
      <c r="B40" s="84" t="s">
        <v>88</v>
      </c>
      <c r="C40" s="61"/>
    </row>
    <row r="41" spans="2:3" s="30" customFormat="1" x14ac:dyDescent="0.25">
      <c r="B41" s="84" t="s">
        <v>89</v>
      </c>
      <c r="C41" s="61"/>
    </row>
    <row r="42" spans="2:3" s="30" customFormat="1" ht="31.5" x14ac:dyDescent="0.25">
      <c r="B42" s="85" t="s">
        <v>90</v>
      </c>
      <c r="C42" s="61"/>
    </row>
    <row r="43" spans="2:3" s="30" customFormat="1" x14ac:dyDescent="0.25">
      <c r="B43" s="84" t="s">
        <v>91</v>
      </c>
      <c r="C43" s="61"/>
    </row>
    <row r="44" spans="2:3" s="30" customFormat="1" x14ac:dyDescent="0.25">
      <c r="B44" s="84" t="s">
        <v>92</v>
      </c>
      <c r="C44" s="61"/>
    </row>
    <row r="45" spans="2:3" s="30" customFormat="1" x14ac:dyDescent="0.25">
      <c r="B45" s="84" t="s">
        <v>93</v>
      </c>
      <c r="C45" s="61"/>
    </row>
    <row r="46" spans="2:3" s="30" customFormat="1" x14ac:dyDescent="0.25">
      <c r="B46" s="84" t="s">
        <v>94</v>
      </c>
      <c r="C46" s="61"/>
    </row>
    <row r="47" spans="2:3" s="30" customFormat="1" ht="31.5" x14ac:dyDescent="0.25">
      <c r="B47" s="84" t="s">
        <v>95</v>
      </c>
      <c r="C47" s="61"/>
    </row>
    <row r="48" spans="2:3" s="30" customFormat="1" ht="18" customHeight="1" x14ac:dyDescent="0.25">
      <c r="B48" s="84" t="s">
        <v>96</v>
      </c>
      <c r="C48" s="61"/>
    </row>
    <row r="49" spans="2:7" s="30" customFormat="1" ht="18" customHeight="1" x14ac:dyDescent="0.25">
      <c r="B49" s="84" t="s">
        <v>97</v>
      </c>
      <c r="C49" s="61"/>
    </row>
    <row r="50" spans="2:7" s="30" customFormat="1" ht="18" customHeight="1" x14ac:dyDescent="0.25">
      <c r="B50" s="84" t="s">
        <v>98</v>
      </c>
      <c r="C50" s="61"/>
    </row>
    <row r="51" spans="2:7" s="30" customFormat="1" x14ac:dyDescent="0.25">
      <c r="B51" s="84" t="s">
        <v>99</v>
      </c>
      <c r="C51" s="61"/>
    </row>
    <row r="52" spans="2:7" s="30" customFormat="1" ht="33.75" customHeight="1" x14ac:dyDescent="0.25">
      <c r="B52" s="84" t="s">
        <v>100</v>
      </c>
      <c r="C52" s="61"/>
    </row>
    <row r="53" spans="2:7" s="30" customFormat="1" ht="16.5" customHeight="1" x14ac:dyDescent="0.25">
      <c r="B53" s="84" t="s">
        <v>101</v>
      </c>
      <c r="C53" s="61"/>
    </row>
    <row r="54" spans="2:7" s="30" customFormat="1" x14ac:dyDescent="0.25">
      <c r="B54" s="47" t="s">
        <v>16</v>
      </c>
      <c r="C54" s="42">
        <f>SUM(C33:C53)</f>
        <v>93500</v>
      </c>
    </row>
    <row r="55" spans="2:7" s="30" customFormat="1" x14ac:dyDescent="0.25">
      <c r="B55" s="45"/>
      <c r="C55" s="75"/>
    </row>
    <row r="56" spans="2:7" s="30" customFormat="1" x14ac:dyDescent="0.25">
      <c r="B56" s="48" t="s">
        <v>122</v>
      </c>
      <c r="C56" s="39"/>
    </row>
    <row r="57" spans="2:7" s="30" customFormat="1" x14ac:dyDescent="0.25">
      <c r="B57" s="32" t="s">
        <v>2</v>
      </c>
      <c r="C57" s="32" t="s">
        <v>28</v>
      </c>
      <c r="D57" s="32" t="s">
        <v>29</v>
      </c>
      <c r="E57" s="32" t="s">
        <v>34</v>
      </c>
      <c r="F57" s="32" t="s">
        <v>35</v>
      </c>
      <c r="G57" s="81" t="s">
        <v>16</v>
      </c>
    </row>
    <row r="58" spans="2:7" s="30" customFormat="1" x14ac:dyDescent="0.25">
      <c r="B58" s="93" t="s">
        <v>30</v>
      </c>
      <c r="C58" s="94"/>
      <c r="D58" s="94"/>
      <c r="E58" s="94"/>
      <c r="F58" s="94"/>
      <c r="G58" s="94"/>
    </row>
    <row r="59" spans="2:7" s="30" customFormat="1" x14ac:dyDescent="0.25">
      <c r="B59" s="93" t="s">
        <v>66</v>
      </c>
      <c r="C59" s="96"/>
      <c r="D59" s="96"/>
      <c r="E59" s="96"/>
      <c r="F59" s="96"/>
      <c r="G59" s="90">
        <f>SUM(G60:G62)</f>
        <v>20063.679999999997</v>
      </c>
    </row>
    <row r="60" spans="2:7" s="25" customFormat="1" ht="252" x14ac:dyDescent="0.25">
      <c r="B60" s="110" t="s">
        <v>144</v>
      </c>
      <c r="C60" s="110" t="s">
        <v>131</v>
      </c>
      <c r="D60" s="108" t="s">
        <v>31</v>
      </c>
      <c r="E60" s="107">
        <v>1456</v>
      </c>
      <c r="F60" s="107">
        <v>10.3</v>
      </c>
      <c r="G60" s="91">
        <f t="shared" ref="G60:G62" si="1">ROUND(E60*F60,2)</f>
        <v>14996.8</v>
      </c>
    </row>
    <row r="61" spans="2:7" s="25" customFormat="1" x14ac:dyDescent="0.25">
      <c r="B61" s="108" t="s">
        <v>141</v>
      </c>
      <c r="C61" s="108"/>
      <c r="D61" s="111">
        <v>0.33</v>
      </c>
      <c r="E61" s="23">
        <v>1456</v>
      </c>
      <c r="F61" s="113">
        <v>3.4</v>
      </c>
      <c r="G61" s="91">
        <f t="shared" si="1"/>
        <v>4950.3999999999996</v>
      </c>
    </row>
    <row r="62" spans="2:7" s="25" customFormat="1" x14ac:dyDescent="0.25">
      <c r="B62" s="108" t="s">
        <v>130</v>
      </c>
      <c r="C62" s="109"/>
      <c r="D62" s="112">
        <v>8.0000000000000002E-3</v>
      </c>
      <c r="E62" s="23">
        <v>1456</v>
      </c>
      <c r="F62" s="113">
        <v>0.08</v>
      </c>
      <c r="G62" s="91">
        <f t="shared" si="1"/>
        <v>116.48</v>
      </c>
    </row>
    <row r="63" spans="2:7" s="30" customFormat="1" x14ac:dyDescent="0.25">
      <c r="B63" s="93" t="s">
        <v>7</v>
      </c>
      <c r="C63" s="97"/>
      <c r="D63" s="96"/>
      <c r="E63" s="96"/>
      <c r="F63" s="96"/>
      <c r="G63" s="90"/>
    </row>
    <row r="64" spans="2:7" s="30" customFormat="1" x14ac:dyDescent="0.25">
      <c r="B64" s="93" t="s">
        <v>118</v>
      </c>
      <c r="C64" s="96"/>
      <c r="D64" s="96"/>
      <c r="E64" s="96"/>
      <c r="F64" s="96"/>
      <c r="G64" s="90">
        <f>G65</f>
        <v>266.32</v>
      </c>
    </row>
    <row r="65" spans="2:7" s="25" customFormat="1" ht="47.25" x14ac:dyDescent="0.25">
      <c r="B65" s="23" t="s">
        <v>147</v>
      </c>
      <c r="C65" s="125" t="s">
        <v>148</v>
      </c>
      <c r="D65" s="23" t="s">
        <v>139</v>
      </c>
      <c r="E65" s="23">
        <v>1</v>
      </c>
      <c r="F65" s="23">
        <v>266.32</v>
      </c>
      <c r="G65" s="91">
        <v>266.32</v>
      </c>
    </row>
    <row r="66" spans="2:7" s="25" customFormat="1" x14ac:dyDescent="0.25">
      <c r="B66" s="102" t="s">
        <v>119</v>
      </c>
      <c r="C66" s="73"/>
      <c r="D66" s="73"/>
      <c r="E66" s="73"/>
      <c r="F66" s="73"/>
      <c r="G66" s="92"/>
    </row>
    <row r="67" spans="2:7" s="25" customFormat="1" x14ac:dyDescent="0.25">
      <c r="B67" s="73" t="s">
        <v>107</v>
      </c>
      <c r="C67" s="73"/>
      <c r="D67" s="73"/>
      <c r="E67" s="73"/>
      <c r="F67" s="73"/>
      <c r="G67" s="92"/>
    </row>
    <row r="68" spans="2:7" s="25" customFormat="1" x14ac:dyDescent="0.25">
      <c r="B68" s="73" t="s">
        <v>108</v>
      </c>
      <c r="C68" s="73"/>
      <c r="D68" s="73"/>
      <c r="E68" s="73"/>
      <c r="F68" s="73"/>
      <c r="G68" s="92">
        <f>SUM(G69:G73)</f>
        <v>73170</v>
      </c>
    </row>
    <row r="69" spans="2:7" s="25" customFormat="1" ht="108.75" customHeight="1" x14ac:dyDescent="0.25">
      <c r="B69" s="122" t="s">
        <v>134</v>
      </c>
      <c r="C69" s="124" t="s">
        <v>155</v>
      </c>
      <c r="D69" s="122" t="s">
        <v>140</v>
      </c>
      <c r="E69" s="123">
        <v>10</v>
      </c>
      <c r="F69" s="122">
        <v>2400</v>
      </c>
      <c r="G69" s="91">
        <f>E69*F69</f>
        <v>24000</v>
      </c>
    </row>
    <row r="70" spans="2:7" s="121" customFormat="1" ht="168" customHeight="1" x14ac:dyDescent="0.25">
      <c r="B70" s="122" t="s">
        <v>135</v>
      </c>
      <c r="C70" s="123" t="s">
        <v>142</v>
      </c>
      <c r="D70" s="122" t="s">
        <v>140</v>
      </c>
      <c r="E70" s="122">
        <v>7</v>
      </c>
      <c r="F70" s="122">
        <v>2070</v>
      </c>
      <c r="G70" s="91">
        <f t="shared" ref="G70:G73" si="2">E70*F70</f>
        <v>14490</v>
      </c>
    </row>
    <row r="71" spans="2:7" s="121" customFormat="1" ht="31.5" x14ac:dyDescent="0.25">
      <c r="B71" s="122" t="s">
        <v>136</v>
      </c>
      <c r="C71" s="123" t="s">
        <v>132</v>
      </c>
      <c r="D71" s="122" t="s">
        <v>140</v>
      </c>
      <c r="E71" s="122">
        <v>1</v>
      </c>
      <c r="F71" s="122">
        <v>9000</v>
      </c>
      <c r="G71" s="91">
        <f t="shared" si="2"/>
        <v>9000</v>
      </c>
    </row>
    <row r="72" spans="2:7" s="121" customFormat="1" ht="63" x14ac:dyDescent="0.25">
      <c r="B72" s="122" t="s">
        <v>137</v>
      </c>
      <c r="C72" s="123" t="s">
        <v>145</v>
      </c>
      <c r="D72" s="122" t="s">
        <v>140</v>
      </c>
      <c r="E72" s="122">
        <v>6</v>
      </c>
      <c r="F72" s="122">
        <v>1880</v>
      </c>
      <c r="G72" s="91">
        <f t="shared" si="2"/>
        <v>11280</v>
      </c>
    </row>
    <row r="73" spans="2:7" s="121" customFormat="1" ht="78.75" x14ac:dyDescent="0.25">
      <c r="B73" s="122" t="s">
        <v>138</v>
      </c>
      <c r="C73" s="123" t="s">
        <v>133</v>
      </c>
      <c r="D73" s="122" t="s">
        <v>140</v>
      </c>
      <c r="E73" s="122">
        <v>2</v>
      </c>
      <c r="F73" s="122">
        <v>7200</v>
      </c>
      <c r="G73" s="91">
        <f t="shared" si="2"/>
        <v>14400</v>
      </c>
    </row>
    <row r="74" spans="2:7" s="30" customFormat="1" x14ac:dyDescent="0.25">
      <c r="B74" s="119" t="s">
        <v>32</v>
      </c>
      <c r="C74" s="120"/>
      <c r="D74" s="120"/>
      <c r="E74" s="95"/>
      <c r="F74" s="95"/>
      <c r="G74" s="42">
        <f>SUM(G59,G63,G64,G66,G67,G68)</f>
        <v>93500</v>
      </c>
    </row>
    <row r="75" spans="2:7" s="25" customFormat="1" x14ac:dyDescent="0.25">
      <c r="B75" s="117" t="s">
        <v>33</v>
      </c>
      <c r="C75" s="118"/>
      <c r="D75" s="118"/>
      <c r="E75" s="80"/>
      <c r="F75" s="80"/>
      <c r="G75" s="63">
        <v>0</v>
      </c>
    </row>
    <row r="76" spans="2:7" s="30" customFormat="1" x14ac:dyDescent="0.25">
      <c r="B76" s="115" t="s">
        <v>8</v>
      </c>
      <c r="C76" s="116"/>
      <c r="D76" s="116"/>
      <c r="E76" s="79"/>
      <c r="F76" s="79"/>
      <c r="G76" s="62">
        <f>SUM(G74:G75)</f>
        <v>93500</v>
      </c>
    </row>
    <row r="77" spans="2:7" s="30" customFormat="1" x14ac:dyDescent="0.25">
      <c r="B77" s="114"/>
      <c r="C77" s="114"/>
      <c r="D77" s="114"/>
    </row>
    <row r="78" spans="2:7" s="30" customFormat="1" x14ac:dyDescent="0.25"/>
    <row r="79" spans="2:7" s="30" customFormat="1" x14ac:dyDescent="0.25"/>
    <row r="81" spans="5:5" x14ac:dyDescent="0.25">
      <c r="E81" s="126"/>
    </row>
    <row r="82" spans="5:5" x14ac:dyDescent="0.25">
      <c r="E82" s="127"/>
    </row>
    <row r="83" spans="5:5" x14ac:dyDescent="0.25">
      <c r="E83" s="127"/>
    </row>
    <row r="84" spans="5:5" x14ac:dyDescent="0.25">
      <c r="E84" s="127"/>
    </row>
    <row r="85" spans="5:5" x14ac:dyDescent="0.25">
      <c r="E85" s="127"/>
    </row>
    <row r="86" spans="5:5" x14ac:dyDescent="0.25">
      <c r="E86" s="128"/>
    </row>
  </sheetData>
  <sheetProtection formatCells="0" formatColumns="0" formatRows="0" insertRows="0" deleteRows="0" selectLockedCells="1"/>
  <dataConsolidate/>
  <mergeCells count="18">
    <mergeCell ref="B10:C10"/>
    <mergeCell ref="B19:C19"/>
    <mergeCell ref="B20:C20"/>
    <mergeCell ref="B27:C27"/>
    <mergeCell ref="B29:C29"/>
    <mergeCell ref="B28:C28"/>
    <mergeCell ref="B21:C21"/>
    <mergeCell ref="B22:C22"/>
    <mergeCell ref="B23:C23"/>
    <mergeCell ref="B24:C24"/>
    <mergeCell ref="B25:C25"/>
    <mergeCell ref="B26:C26"/>
    <mergeCell ref="B8:D8"/>
    <mergeCell ref="B3:D3"/>
    <mergeCell ref="B4:D4"/>
    <mergeCell ref="B5:D5"/>
    <mergeCell ref="B6:D6"/>
    <mergeCell ref="B7:D7"/>
  </mergeCells>
  <conditionalFormatting sqref="F11">
    <cfRule type="cellIs" dxfId="46" priority="6" operator="notBetween">
      <formula>0</formula>
      <formula>75</formula>
    </cfRule>
  </conditionalFormatting>
  <conditionalFormatting sqref="D17">
    <cfRule type="cellIs" dxfId="45" priority="1" operator="equal">
      <formula>0</formula>
    </cfRule>
    <cfRule type="cellIs" dxfId="44" priority="4" operator="lessThan">
      <formula>100</formula>
    </cfRule>
    <cfRule type="cellIs" dxfId="43" priority="5" operator="greaterThan">
      <formula>100</formula>
    </cfRule>
  </conditionalFormatting>
  <dataValidations xWindow="592" yWindow="462" count="14">
    <dataValidation type="decimal" operator="equal" allowBlank="1" showInputMessage="1" showErrorMessage="1" promptTitle="Tähelepanu!" prompt="AMIF tulu peab võrduma AMIF kuluga." sqref="C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C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C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C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C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C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C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C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C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C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C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C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C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C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C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formula1>H65566</formula1>
    </dataValidation>
    <dataValidation type="decimal" operator="equal" allowBlank="1" showInputMessage="1" showErrorMessage="1" promptTitle="Tähelepanu!" prompt="Kogusumma peab olema võrdne projekti kogukuludega." sqref="C65575 IX65575 ST65575 ACP65575 AML65575 AWH65575 BGD65575 BPZ65575 BZV65575 CJR65575 CTN65575 DDJ65575 DNF65575 DXB65575 EGX65575 EQT65575 FAP65575 FKL65575 FUH65575 GED65575 GNZ65575 GXV65575 HHR65575 HRN65575 IBJ65575 ILF65575 IVB65575 JEX65575 JOT65575 JYP65575 KIL65575 KSH65575 LCD65575 LLZ65575 LVV65575 MFR65575 MPN65575 MZJ65575 NJF65575 NTB65575 OCX65575 OMT65575 OWP65575 PGL65575 PQH65575 QAD65575 QJZ65575 QTV65575 RDR65575 RNN65575 RXJ65575 SHF65575 SRB65575 TAX65575 TKT65575 TUP65575 UEL65575 UOH65575 UYD65575 VHZ65575 VRV65575 WBR65575 WLN65575 WVJ65575 C131111 IX131111 ST131111 ACP131111 AML131111 AWH131111 BGD131111 BPZ131111 BZV131111 CJR131111 CTN131111 DDJ131111 DNF131111 DXB131111 EGX131111 EQT131111 FAP131111 FKL131111 FUH131111 GED131111 GNZ131111 GXV131111 HHR131111 HRN131111 IBJ131111 ILF131111 IVB131111 JEX131111 JOT131111 JYP131111 KIL131111 KSH131111 LCD131111 LLZ131111 LVV131111 MFR131111 MPN131111 MZJ131111 NJF131111 NTB131111 OCX131111 OMT131111 OWP131111 PGL131111 PQH131111 QAD131111 QJZ131111 QTV131111 RDR131111 RNN131111 RXJ131111 SHF131111 SRB131111 TAX131111 TKT131111 TUP131111 UEL131111 UOH131111 UYD131111 VHZ131111 VRV131111 WBR131111 WLN131111 WVJ131111 C196647 IX196647 ST196647 ACP196647 AML196647 AWH196647 BGD196647 BPZ196647 BZV196647 CJR196647 CTN196647 DDJ196647 DNF196647 DXB196647 EGX196647 EQT196647 FAP196647 FKL196647 FUH196647 GED196647 GNZ196647 GXV196647 HHR196647 HRN196647 IBJ196647 ILF196647 IVB196647 JEX196647 JOT196647 JYP196647 KIL196647 KSH196647 LCD196647 LLZ196647 LVV196647 MFR196647 MPN196647 MZJ196647 NJF196647 NTB196647 OCX196647 OMT196647 OWP196647 PGL196647 PQH196647 QAD196647 QJZ196647 QTV196647 RDR196647 RNN196647 RXJ196647 SHF196647 SRB196647 TAX196647 TKT196647 TUP196647 UEL196647 UOH196647 UYD196647 VHZ196647 VRV196647 WBR196647 WLN196647 WVJ196647 C262183 IX262183 ST262183 ACP262183 AML262183 AWH262183 BGD262183 BPZ262183 BZV262183 CJR262183 CTN262183 DDJ262183 DNF262183 DXB262183 EGX262183 EQT262183 FAP262183 FKL262183 FUH262183 GED262183 GNZ262183 GXV262183 HHR262183 HRN262183 IBJ262183 ILF262183 IVB262183 JEX262183 JOT262183 JYP262183 KIL262183 KSH262183 LCD262183 LLZ262183 LVV262183 MFR262183 MPN262183 MZJ262183 NJF262183 NTB262183 OCX262183 OMT262183 OWP262183 PGL262183 PQH262183 QAD262183 QJZ262183 QTV262183 RDR262183 RNN262183 RXJ262183 SHF262183 SRB262183 TAX262183 TKT262183 TUP262183 UEL262183 UOH262183 UYD262183 VHZ262183 VRV262183 WBR262183 WLN262183 WVJ262183 C327719 IX327719 ST327719 ACP327719 AML327719 AWH327719 BGD327719 BPZ327719 BZV327719 CJR327719 CTN327719 DDJ327719 DNF327719 DXB327719 EGX327719 EQT327719 FAP327719 FKL327719 FUH327719 GED327719 GNZ327719 GXV327719 HHR327719 HRN327719 IBJ327719 ILF327719 IVB327719 JEX327719 JOT327719 JYP327719 KIL327719 KSH327719 LCD327719 LLZ327719 LVV327719 MFR327719 MPN327719 MZJ327719 NJF327719 NTB327719 OCX327719 OMT327719 OWP327719 PGL327719 PQH327719 QAD327719 QJZ327719 QTV327719 RDR327719 RNN327719 RXJ327719 SHF327719 SRB327719 TAX327719 TKT327719 TUP327719 UEL327719 UOH327719 UYD327719 VHZ327719 VRV327719 WBR327719 WLN327719 WVJ327719 C393255 IX393255 ST393255 ACP393255 AML393255 AWH393255 BGD393255 BPZ393255 BZV393255 CJR393255 CTN393255 DDJ393255 DNF393255 DXB393255 EGX393255 EQT393255 FAP393255 FKL393255 FUH393255 GED393255 GNZ393255 GXV393255 HHR393255 HRN393255 IBJ393255 ILF393255 IVB393255 JEX393255 JOT393255 JYP393255 KIL393255 KSH393255 LCD393255 LLZ393255 LVV393255 MFR393255 MPN393255 MZJ393255 NJF393255 NTB393255 OCX393255 OMT393255 OWP393255 PGL393255 PQH393255 QAD393255 QJZ393255 QTV393255 RDR393255 RNN393255 RXJ393255 SHF393255 SRB393255 TAX393255 TKT393255 TUP393255 UEL393255 UOH393255 UYD393255 VHZ393255 VRV393255 WBR393255 WLN393255 WVJ393255 C458791 IX458791 ST458791 ACP458791 AML458791 AWH458791 BGD458791 BPZ458791 BZV458791 CJR458791 CTN458791 DDJ458791 DNF458791 DXB458791 EGX458791 EQT458791 FAP458791 FKL458791 FUH458791 GED458791 GNZ458791 GXV458791 HHR458791 HRN458791 IBJ458791 ILF458791 IVB458791 JEX458791 JOT458791 JYP458791 KIL458791 KSH458791 LCD458791 LLZ458791 LVV458791 MFR458791 MPN458791 MZJ458791 NJF458791 NTB458791 OCX458791 OMT458791 OWP458791 PGL458791 PQH458791 QAD458791 QJZ458791 QTV458791 RDR458791 RNN458791 RXJ458791 SHF458791 SRB458791 TAX458791 TKT458791 TUP458791 UEL458791 UOH458791 UYD458791 VHZ458791 VRV458791 WBR458791 WLN458791 WVJ458791 C524327 IX524327 ST524327 ACP524327 AML524327 AWH524327 BGD524327 BPZ524327 BZV524327 CJR524327 CTN524327 DDJ524327 DNF524327 DXB524327 EGX524327 EQT524327 FAP524327 FKL524327 FUH524327 GED524327 GNZ524327 GXV524327 HHR524327 HRN524327 IBJ524327 ILF524327 IVB524327 JEX524327 JOT524327 JYP524327 KIL524327 KSH524327 LCD524327 LLZ524327 LVV524327 MFR524327 MPN524327 MZJ524327 NJF524327 NTB524327 OCX524327 OMT524327 OWP524327 PGL524327 PQH524327 QAD524327 QJZ524327 QTV524327 RDR524327 RNN524327 RXJ524327 SHF524327 SRB524327 TAX524327 TKT524327 TUP524327 UEL524327 UOH524327 UYD524327 VHZ524327 VRV524327 WBR524327 WLN524327 WVJ524327 C589863 IX589863 ST589863 ACP589863 AML589863 AWH589863 BGD589863 BPZ589863 BZV589863 CJR589863 CTN589863 DDJ589863 DNF589863 DXB589863 EGX589863 EQT589863 FAP589863 FKL589863 FUH589863 GED589863 GNZ589863 GXV589863 HHR589863 HRN589863 IBJ589863 ILF589863 IVB589863 JEX589863 JOT589863 JYP589863 KIL589863 KSH589863 LCD589863 LLZ589863 LVV589863 MFR589863 MPN589863 MZJ589863 NJF589863 NTB589863 OCX589863 OMT589863 OWP589863 PGL589863 PQH589863 QAD589863 QJZ589863 QTV589863 RDR589863 RNN589863 RXJ589863 SHF589863 SRB589863 TAX589863 TKT589863 TUP589863 UEL589863 UOH589863 UYD589863 VHZ589863 VRV589863 WBR589863 WLN589863 WVJ589863 C655399 IX655399 ST655399 ACP655399 AML655399 AWH655399 BGD655399 BPZ655399 BZV655399 CJR655399 CTN655399 DDJ655399 DNF655399 DXB655399 EGX655399 EQT655399 FAP655399 FKL655399 FUH655399 GED655399 GNZ655399 GXV655399 HHR655399 HRN655399 IBJ655399 ILF655399 IVB655399 JEX655399 JOT655399 JYP655399 KIL655399 KSH655399 LCD655399 LLZ655399 LVV655399 MFR655399 MPN655399 MZJ655399 NJF655399 NTB655399 OCX655399 OMT655399 OWP655399 PGL655399 PQH655399 QAD655399 QJZ655399 QTV655399 RDR655399 RNN655399 RXJ655399 SHF655399 SRB655399 TAX655399 TKT655399 TUP655399 UEL655399 UOH655399 UYD655399 VHZ655399 VRV655399 WBR655399 WLN655399 WVJ655399 C720935 IX720935 ST720935 ACP720935 AML720935 AWH720935 BGD720935 BPZ720935 BZV720935 CJR720935 CTN720935 DDJ720935 DNF720935 DXB720935 EGX720935 EQT720935 FAP720935 FKL720935 FUH720935 GED720935 GNZ720935 GXV720935 HHR720935 HRN720935 IBJ720935 ILF720935 IVB720935 JEX720935 JOT720935 JYP720935 KIL720935 KSH720935 LCD720935 LLZ720935 LVV720935 MFR720935 MPN720935 MZJ720935 NJF720935 NTB720935 OCX720935 OMT720935 OWP720935 PGL720935 PQH720935 QAD720935 QJZ720935 QTV720935 RDR720935 RNN720935 RXJ720935 SHF720935 SRB720935 TAX720935 TKT720935 TUP720935 UEL720935 UOH720935 UYD720935 VHZ720935 VRV720935 WBR720935 WLN720935 WVJ720935 C786471 IX786471 ST786471 ACP786471 AML786471 AWH786471 BGD786471 BPZ786471 BZV786471 CJR786471 CTN786471 DDJ786471 DNF786471 DXB786471 EGX786471 EQT786471 FAP786471 FKL786471 FUH786471 GED786471 GNZ786471 GXV786471 HHR786471 HRN786471 IBJ786471 ILF786471 IVB786471 JEX786471 JOT786471 JYP786471 KIL786471 KSH786471 LCD786471 LLZ786471 LVV786471 MFR786471 MPN786471 MZJ786471 NJF786471 NTB786471 OCX786471 OMT786471 OWP786471 PGL786471 PQH786471 QAD786471 QJZ786471 QTV786471 RDR786471 RNN786471 RXJ786471 SHF786471 SRB786471 TAX786471 TKT786471 TUP786471 UEL786471 UOH786471 UYD786471 VHZ786471 VRV786471 WBR786471 WLN786471 WVJ786471 C852007 IX852007 ST852007 ACP852007 AML852007 AWH852007 BGD852007 BPZ852007 BZV852007 CJR852007 CTN852007 DDJ852007 DNF852007 DXB852007 EGX852007 EQT852007 FAP852007 FKL852007 FUH852007 GED852007 GNZ852007 GXV852007 HHR852007 HRN852007 IBJ852007 ILF852007 IVB852007 JEX852007 JOT852007 JYP852007 KIL852007 KSH852007 LCD852007 LLZ852007 LVV852007 MFR852007 MPN852007 MZJ852007 NJF852007 NTB852007 OCX852007 OMT852007 OWP852007 PGL852007 PQH852007 QAD852007 QJZ852007 QTV852007 RDR852007 RNN852007 RXJ852007 SHF852007 SRB852007 TAX852007 TKT852007 TUP852007 UEL852007 UOH852007 UYD852007 VHZ852007 VRV852007 WBR852007 WLN852007 WVJ852007 C917543 IX917543 ST917543 ACP917543 AML917543 AWH917543 BGD917543 BPZ917543 BZV917543 CJR917543 CTN917543 DDJ917543 DNF917543 DXB917543 EGX917543 EQT917543 FAP917543 FKL917543 FUH917543 GED917543 GNZ917543 GXV917543 HHR917543 HRN917543 IBJ917543 ILF917543 IVB917543 JEX917543 JOT917543 JYP917543 KIL917543 KSH917543 LCD917543 LLZ917543 LVV917543 MFR917543 MPN917543 MZJ917543 NJF917543 NTB917543 OCX917543 OMT917543 OWP917543 PGL917543 PQH917543 QAD917543 QJZ917543 QTV917543 RDR917543 RNN917543 RXJ917543 SHF917543 SRB917543 TAX917543 TKT917543 TUP917543 UEL917543 UOH917543 UYD917543 VHZ917543 VRV917543 WBR917543 WLN917543 WVJ917543 C983079 IX983079 ST983079 ACP983079 AML983079 AWH983079 BGD983079 BPZ983079 BZV983079 CJR983079 CTN983079 DDJ983079 DNF983079 DXB983079 EGX983079 EQT983079 FAP983079 FKL983079 FUH983079 GED983079 GNZ983079 GXV983079 HHR983079 HRN983079 IBJ983079 ILF983079 IVB983079 JEX983079 JOT983079 JYP983079 KIL983079 KSH983079 LCD983079 LLZ983079 LVV983079 MFR983079 MPN983079 MZJ983079 NJF983079 NTB983079 OCX983079 OMT983079 OWP983079 PGL983079 PQH983079 QAD983079 QJZ983079 QTV983079 RDR983079 RNN983079 RXJ983079 SHF983079 SRB983079 TAX983079 TKT983079 TUP983079 UEL983079 UOH983079 UYD983079 VHZ983079 VRV983079 WBR983079 WLN983079 WVJ983079">
      <formula1>H65566</formula1>
    </dataValidation>
    <dataValidation type="decimal" operator="lessThan" allowBlank="1" showInputMessage="1" showErrorMessage="1" promptTitle="Tähelepanu!" prompt="SiM toetus on kuni 25% projekti kogukuludest." sqref="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WVO30:WVO55 WLS30:WLS55 WBW30:WBW55 VSA30:VSA55 VIE30:VIE55 UYI30:UYI55 UOM30:UOM55 UEQ30:UEQ55 TUU30:TUU55 TKY30:TKY55 TBC30:TBC55 SRG30:SRG55 SHK30:SHK55 RXO30:RXO55 RNS30:RNS55 RDW30:RDW55 QUA30:QUA55 QKE30:QKE55 QAI30:QAI55 PQM30:PQM55 PGQ30:PGQ55 OWU30:OWU55 OMY30:OMY55 ODC30:ODC55 NTG30:NTG55 NJK30:NJK55 MZO30:MZO55 MPS30:MPS55 MFW30:MFW55 LWA30:LWA55 LME30:LME55 LCI30:LCI55 KSM30:KSM55 KIQ30:KIQ55 JYU30:JYU55 JOY30:JOY55 JFC30:JFC55 IVG30:IVG55 ILK30:ILK55 IBO30:IBO55 HRS30:HRS55 HHW30:HHW55 GYA30:GYA55 GOE30:GOE55 GEI30:GEI55 FUM30:FUM55 FKQ30:FKQ55 FAU30:FAU55 EQY30:EQY55 EHC30:EHC55 DXG30:DXG55 DNK30:DNK55 DDO30:DDO55 CTS30:CTS55 CJW30:CJW55 CAA30:CAA55 BQE30:BQE55 BGI30:BGI55 AWM30:AWM55 AMQ30:AMQ55 ACU30:ACU55 SY30:SY55 JC30:JC55">
      <formula1>JA30*0.25</formula1>
    </dataValidation>
    <dataValidation type="decimal" operator="lessThan" allowBlank="1" showInputMessage="1" showErrorMessage="1" promptTitle="Tähelepanu!" prompt="AMIF toetus on kuni 75% kogukuludest." sqref="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WVN30:WVN55 WLR30:WLR55 WBV30:WBV55 VRZ30:VRZ55 VID30:VID55 UYH30:UYH55 UOL30:UOL55 UEP30:UEP55 TUT30:TUT55 TKX30:TKX55 TBB30:TBB55 SRF30:SRF55 SHJ30:SHJ55 RXN30:RXN55 RNR30:RNR55 RDV30:RDV55 QTZ30:QTZ55 QKD30:QKD55 QAH30:QAH55 PQL30:PQL55 PGP30:PGP55 OWT30:OWT55 OMX30:OMX55 ODB30:ODB55 NTF30:NTF55 NJJ30:NJJ55 MZN30:MZN55 MPR30:MPR55 MFV30:MFV55 LVZ30:LVZ55 LMD30:LMD55 LCH30:LCH55 KSL30:KSL55 KIP30:KIP55 JYT30:JYT55 JOX30:JOX55 JFB30:JFB55 IVF30:IVF55 ILJ30:ILJ55 IBN30:IBN55 HRR30:HRR55 HHV30:HHV55 GXZ30:GXZ55 GOD30:GOD55 GEH30:GEH55 FUL30:FUL55 FKP30:FKP55 FAT30:FAT55 EQX30:EQX55 EHB30:EHB55 DXF30:DXF55 DNJ30:DNJ55 DDN30:DDN55 CTR30:CTR55 CJV30:CJV55 BZZ30:BZZ55 BQD30:BQD55 BGH30:BGH55 AWL30:AWL55 AMP30:AMP55 ACT30:ACT55 SX30:SX55 JB30:JB55">
      <formula1>JA30*0.75</formula1>
    </dataValidation>
    <dataValidation type="decimal" operator="lessThan" allowBlank="1" showInputMessage="1" showErrorMessage="1" promptTitle="Tähelepanu!" prompt="Kaudsed kulud moodustavad otsestest kuludest kuni 7%." sqref="JC65565:JE65565 SY65565:TA65565 ACU65565:ACW65565 AMQ65565:AMS65565 AWM65565:AWO65565 BGI65565:BGK65565 BQE65565:BQG65565 CAA65565:CAC65565 CJW65565:CJY65565 CTS65565:CTU65565 DDO65565:DDQ65565 DNK65565:DNM65565 DXG65565:DXI65565 EHC65565:EHE65565 EQY65565:ERA65565 FAU65565:FAW65565 FKQ65565:FKS65565 FUM65565:FUO65565 GEI65565:GEK65565 GOE65565:GOG65565 GYA65565:GYC65565 HHW65565:HHY65565 HRS65565:HRU65565 IBO65565:IBQ65565 ILK65565:ILM65565 IVG65565:IVI65565 JFC65565:JFE65565 JOY65565:JPA65565 JYU65565:JYW65565 KIQ65565:KIS65565 KSM65565:KSO65565 LCI65565:LCK65565 LME65565:LMG65565 LWA65565:LWC65565 MFW65565:MFY65565 MPS65565:MPU65565 MZO65565:MZQ65565 NJK65565:NJM65565 NTG65565:NTI65565 ODC65565:ODE65565 OMY65565:ONA65565 OWU65565:OWW65565 PGQ65565:PGS65565 PQM65565:PQO65565 QAI65565:QAK65565 QKE65565:QKG65565 QUA65565:QUC65565 RDW65565:RDY65565 RNS65565:RNU65565 RXO65565:RXQ65565 SHK65565:SHM65565 SRG65565:SRI65565 TBC65565:TBE65565 TKY65565:TLA65565 TUU65565:TUW65565 UEQ65565:UES65565 UOM65565:UOO65565 UYI65565:UYK65565 VIE65565:VIG65565 VSA65565:VSC65565 WBW65565:WBY65565 WLS65565:WLU65565 WVO65565:WVQ65565 JC131101:JE131101 SY131101:TA131101 ACU131101:ACW131101 AMQ131101:AMS131101 AWM131101:AWO131101 BGI131101:BGK131101 BQE131101:BQG131101 CAA131101:CAC131101 CJW131101:CJY131101 CTS131101:CTU131101 DDO131101:DDQ131101 DNK131101:DNM131101 DXG131101:DXI131101 EHC131101:EHE131101 EQY131101:ERA131101 FAU131101:FAW131101 FKQ131101:FKS131101 FUM131101:FUO131101 GEI131101:GEK131101 GOE131101:GOG131101 GYA131101:GYC131101 HHW131101:HHY131101 HRS131101:HRU131101 IBO131101:IBQ131101 ILK131101:ILM131101 IVG131101:IVI131101 JFC131101:JFE131101 JOY131101:JPA131101 JYU131101:JYW131101 KIQ131101:KIS131101 KSM131101:KSO131101 LCI131101:LCK131101 LME131101:LMG131101 LWA131101:LWC131101 MFW131101:MFY131101 MPS131101:MPU131101 MZO131101:MZQ131101 NJK131101:NJM131101 NTG131101:NTI131101 ODC131101:ODE131101 OMY131101:ONA131101 OWU131101:OWW131101 PGQ131101:PGS131101 PQM131101:PQO131101 QAI131101:QAK131101 QKE131101:QKG131101 QUA131101:QUC131101 RDW131101:RDY131101 RNS131101:RNU131101 RXO131101:RXQ131101 SHK131101:SHM131101 SRG131101:SRI131101 TBC131101:TBE131101 TKY131101:TLA131101 TUU131101:TUW131101 UEQ131101:UES131101 UOM131101:UOO131101 UYI131101:UYK131101 VIE131101:VIG131101 VSA131101:VSC131101 WBW131101:WBY131101 WLS131101:WLU131101 WVO131101:WVQ131101 JC196637:JE196637 SY196637:TA196637 ACU196637:ACW196637 AMQ196637:AMS196637 AWM196637:AWO196637 BGI196637:BGK196637 BQE196637:BQG196637 CAA196637:CAC196637 CJW196637:CJY196637 CTS196637:CTU196637 DDO196637:DDQ196637 DNK196637:DNM196637 DXG196637:DXI196637 EHC196637:EHE196637 EQY196637:ERA196637 FAU196637:FAW196637 FKQ196637:FKS196637 FUM196637:FUO196637 GEI196637:GEK196637 GOE196637:GOG196637 GYA196637:GYC196637 HHW196637:HHY196637 HRS196637:HRU196637 IBO196637:IBQ196637 ILK196637:ILM196637 IVG196637:IVI196637 JFC196637:JFE196637 JOY196637:JPA196637 JYU196637:JYW196637 KIQ196637:KIS196637 KSM196637:KSO196637 LCI196637:LCK196637 LME196637:LMG196637 LWA196637:LWC196637 MFW196637:MFY196637 MPS196637:MPU196637 MZO196637:MZQ196637 NJK196637:NJM196637 NTG196637:NTI196637 ODC196637:ODE196637 OMY196637:ONA196637 OWU196637:OWW196637 PGQ196637:PGS196637 PQM196637:PQO196637 QAI196637:QAK196637 QKE196637:QKG196637 QUA196637:QUC196637 RDW196637:RDY196637 RNS196637:RNU196637 RXO196637:RXQ196637 SHK196637:SHM196637 SRG196637:SRI196637 TBC196637:TBE196637 TKY196637:TLA196637 TUU196637:TUW196637 UEQ196637:UES196637 UOM196637:UOO196637 UYI196637:UYK196637 VIE196637:VIG196637 VSA196637:VSC196637 WBW196637:WBY196637 WLS196637:WLU196637 WVO196637:WVQ196637 JC262173:JE262173 SY262173:TA262173 ACU262173:ACW262173 AMQ262173:AMS262173 AWM262173:AWO262173 BGI262173:BGK262173 BQE262173:BQG262173 CAA262173:CAC262173 CJW262173:CJY262173 CTS262173:CTU262173 DDO262173:DDQ262173 DNK262173:DNM262173 DXG262173:DXI262173 EHC262173:EHE262173 EQY262173:ERA262173 FAU262173:FAW262173 FKQ262173:FKS262173 FUM262173:FUO262173 GEI262173:GEK262173 GOE262173:GOG262173 GYA262173:GYC262173 HHW262173:HHY262173 HRS262173:HRU262173 IBO262173:IBQ262173 ILK262173:ILM262173 IVG262173:IVI262173 JFC262173:JFE262173 JOY262173:JPA262173 JYU262173:JYW262173 KIQ262173:KIS262173 KSM262173:KSO262173 LCI262173:LCK262173 LME262173:LMG262173 LWA262173:LWC262173 MFW262173:MFY262173 MPS262173:MPU262173 MZO262173:MZQ262173 NJK262173:NJM262173 NTG262173:NTI262173 ODC262173:ODE262173 OMY262173:ONA262173 OWU262173:OWW262173 PGQ262173:PGS262173 PQM262173:PQO262173 QAI262173:QAK262173 QKE262173:QKG262173 QUA262173:QUC262173 RDW262173:RDY262173 RNS262173:RNU262173 RXO262173:RXQ262173 SHK262173:SHM262173 SRG262173:SRI262173 TBC262173:TBE262173 TKY262173:TLA262173 TUU262173:TUW262173 UEQ262173:UES262173 UOM262173:UOO262173 UYI262173:UYK262173 VIE262173:VIG262173 VSA262173:VSC262173 WBW262173:WBY262173 WLS262173:WLU262173 WVO262173:WVQ262173 JC327709:JE327709 SY327709:TA327709 ACU327709:ACW327709 AMQ327709:AMS327709 AWM327709:AWO327709 BGI327709:BGK327709 BQE327709:BQG327709 CAA327709:CAC327709 CJW327709:CJY327709 CTS327709:CTU327709 DDO327709:DDQ327709 DNK327709:DNM327709 DXG327709:DXI327709 EHC327709:EHE327709 EQY327709:ERA327709 FAU327709:FAW327709 FKQ327709:FKS327709 FUM327709:FUO327709 GEI327709:GEK327709 GOE327709:GOG327709 GYA327709:GYC327709 HHW327709:HHY327709 HRS327709:HRU327709 IBO327709:IBQ327709 ILK327709:ILM327709 IVG327709:IVI327709 JFC327709:JFE327709 JOY327709:JPA327709 JYU327709:JYW327709 KIQ327709:KIS327709 KSM327709:KSO327709 LCI327709:LCK327709 LME327709:LMG327709 LWA327709:LWC327709 MFW327709:MFY327709 MPS327709:MPU327709 MZO327709:MZQ327709 NJK327709:NJM327709 NTG327709:NTI327709 ODC327709:ODE327709 OMY327709:ONA327709 OWU327709:OWW327709 PGQ327709:PGS327709 PQM327709:PQO327709 QAI327709:QAK327709 QKE327709:QKG327709 QUA327709:QUC327709 RDW327709:RDY327709 RNS327709:RNU327709 RXO327709:RXQ327709 SHK327709:SHM327709 SRG327709:SRI327709 TBC327709:TBE327709 TKY327709:TLA327709 TUU327709:TUW327709 UEQ327709:UES327709 UOM327709:UOO327709 UYI327709:UYK327709 VIE327709:VIG327709 VSA327709:VSC327709 WBW327709:WBY327709 WLS327709:WLU327709 WVO327709:WVQ327709 JC393245:JE393245 SY393245:TA393245 ACU393245:ACW393245 AMQ393245:AMS393245 AWM393245:AWO393245 BGI393245:BGK393245 BQE393245:BQG393245 CAA393245:CAC393245 CJW393245:CJY393245 CTS393245:CTU393245 DDO393245:DDQ393245 DNK393245:DNM393245 DXG393245:DXI393245 EHC393245:EHE393245 EQY393245:ERA393245 FAU393245:FAW393245 FKQ393245:FKS393245 FUM393245:FUO393245 GEI393245:GEK393245 GOE393245:GOG393245 GYA393245:GYC393245 HHW393245:HHY393245 HRS393245:HRU393245 IBO393245:IBQ393245 ILK393245:ILM393245 IVG393245:IVI393245 JFC393245:JFE393245 JOY393245:JPA393245 JYU393245:JYW393245 KIQ393245:KIS393245 KSM393245:KSO393245 LCI393245:LCK393245 LME393245:LMG393245 LWA393245:LWC393245 MFW393245:MFY393245 MPS393245:MPU393245 MZO393245:MZQ393245 NJK393245:NJM393245 NTG393245:NTI393245 ODC393245:ODE393245 OMY393245:ONA393245 OWU393245:OWW393245 PGQ393245:PGS393245 PQM393245:PQO393245 QAI393245:QAK393245 QKE393245:QKG393245 QUA393245:QUC393245 RDW393245:RDY393245 RNS393245:RNU393245 RXO393245:RXQ393245 SHK393245:SHM393245 SRG393245:SRI393245 TBC393245:TBE393245 TKY393245:TLA393245 TUU393245:TUW393245 UEQ393245:UES393245 UOM393245:UOO393245 UYI393245:UYK393245 VIE393245:VIG393245 VSA393245:VSC393245 WBW393245:WBY393245 WLS393245:WLU393245 WVO393245:WVQ393245 JC458781:JE458781 SY458781:TA458781 ACU458781:ACW458781 AMQ458781:AMS458781 AWM458781:AWO458781 BGI458781:BGK458781 BQE458781:BQG458781 CAA458781:CAC458781 CJW458781:CJY458781 CTS458781:CTU458781 DDO458781:DDQ458781 DNK458781:DNM458781 DXG458781:DXI458781 EHC458781:EHE458781 EQY458781:ERA458781 FAU458781:FAW458781 FKQ458781:FKS458781 FUM458781:FUO458781 GEI458781:GEK458781 GOE458781:GOG458781 GYA458781:GYC458781 HHW458781:HHY458781 HRS458781:HRU458781 IBO458781:IBQ458781 ILK458781:ILM458781 IVG458781:IVI458781 JFC458781:JFE458781 JOY458781:JPA458781 JYU458781:JYW458781 KIQ458781:KIS458781 KSM458781:KSO458781 LCI458781:LCK458781 LME458781:LMG458781 LWA458781:LWC458781 MFW458781:MFY458781 MPS458781:MPU458781 MZO458781:MZQ458781 NJK458781:NJM458781 NTG458781:NTI458781 ODC458781:ODE458781 OMY458781:ONA458781 OWU458781:OWW458781 PGQ458781:PGS458781 PQM458781:PQO458781 QAI458781:QAK458781 QKE458781:QKG458781 QUA458781:QUC458781 RDW458781:RDY458781 RNS458781:RNU458781 RXO458781:RXQ458781 SHK458781:SHM458781 SRG458781:SRI458781 TBC458781:TBE458781 TKY458781:TLA458781 TUU458781:TUW458781 UEQ458781:UES458781 UOM458781:UOO458781 UYI458781:UYK458781 VIE458781:VIG458781 VSA458781:VSC458781 WBW458781:WBY458781 WLS458781:WLU458781 WVO458781:WVQ458781 JC524317:JE524317 SY524317:TA524317 ACU524317:ACW524317 AMQ524317:AMS524317 AWM524317:AWO524317 BGI524317:BGK524317 BQE524317:BQG524317 CAA524317:CAC524317 CJW524317:CJY524317 CTS524317:CTU524317 DDO524317:DDQ524317 DNK524317:DNM524317 DXG524317:DXI524317 EHC524317:EHE524317 EQY524317:ERA524317 FAU524317:FAW524317 FKQ524317:FKS524317 FUM524317:FUO524317 GEI524317:GEK524317 GOE524317:GOG524317 GYA524317:GYC524317 HHW524317:HHY524317 HRS524317:HRU524317 IBO524317:IBQ524317 ILK524317:ILM524317 IVG524317:IVI524317 JFC524317:JFE524317 JOY524317:JPA524317 JYU524317:JYW524317 KIQ524317:KIS524317 KSM524317:KSO524317 LCI524317:LCK524317 LME524317:LMG524317 LWA524317:LWC524317 MFW524317:MFY524317 MPS524317:MPU524317 MZO524317:MZQ524317 NJK524317:NJM524317 NTG524317:NTI524317 ODC524317:ODE524317 OMY524317:ONA524317 OWU524317:OWW524317 PGQ524317:PGS524317 PQM524317:PQO524317 QAI524317:QAK524317 QKE524317:QKG524317 QUA524317:QUC524317 RDW524317:RDY524317 RNS524317:RNU524317 RXO524317:RXQ524317 SHK524317:SHM524317 SRG524317:SRI524317 TBC524317:TBE524317 TKY524317:TLA524317 TUU524317:TUW524317 UEQ524317:UES524317 UOM524317:UOO524317 UYI524317:UYK524317 VIE524317:VIG524317 VSA524317:VSC524317 WBW524317:WBY524317 WLS524317:WLU524317 WVO524317:WVQ524317 JC589853:JE589853 SY589853:TA589853 ACU589853:ACW589853 AMQ589853:AMS589853 AWM589853:AWO589853 BGI589853:BGK589853 BQE589853:BQG589853 CAA589853:CAC589853 CJW589853:CJY589853 CTS589853:CTU589853 DDO589853:DDQ589853 DNK589853:DNM589853 DXG589853:DXI589853 EHC589853:EHE589853 EQY589853:ERA589853 FAU589853:FAW589853 FKQ589853:FKS589853 FUM589853:FUO589853 GEI589853:GEK589853 GOE589853:GOG589853 GYA589853:GYC589853 HHW589853:HHY589853 HRS589853:HRU589853 IBO589853:IBQ589853 ILK589853:ILM589853 IVG589853:IVI589853 JFC589853:JFE589853 JOY589853:JPA589853 JYU589853:JYW589853 KIQ589853:KIS589853 KSM589853:KSO589853 LCI589853:LCK589853 LME589853:LMG589853 LWA589853:LWC589853 MFW589853:MFY589853 MPS589853:MPU589853 MZO589853:MZQ589853 NJK589853:NJM589853 NTG589853:NTI589853 ODC589853:ODE589853 OMY589853:ONA589853 OWU589853:OWW589853 PGQ589853:PGS589853 PQM589853:PQO589853 QAI589853:QAK589853 QKE589853:QKG589853 QUA589853:QUC589853 RDW589853:RDY589853 RNS589853:RNU589853 RXO589853:RXQ589853 SHK589853:SHM589853 SRG589853:SRI589853 TBC589853:TBE589853 TKY589853:TLA589853 TUU589853:TUW589853 UEQ589853:UES589853 UOM589853:UOO589853 UYI589853:UYK589853 VIE589853:VIG589853 VSA589853:VSC589853 WBW589853:WBY589853 WLS589853:WLU589853 WVO589853:WVQ589853 JC655389:JE655389 SY655389:TA655389 ACU655389:ACW655389 AMQ655389:AMS655389 AWM655389:AWO655389 BGI655389:BGK655389 BQE655389:BQG655389 CAA655389:CAC655389 CJW655389:CJY655389 CTS655389:CTU655389 DDO655389:DDQ655389 DNK655389:DNM655389 DXG655389:DXI655389 EHC655389:EHE655389 EQY655389:ERA655389 FAU655389:FAW655389 FKQ655389:FKS655389 FUM655389:FUO655389 GEI655389:GEK655389 GOE655389:GOG655389 GYA655389:GYC655389 HHW655389:HHY655389 HRS655389:HRU655389 IBO655389:IBQ655389 ILK655389:ILM655389 IVG655389:IVI655389 JFC655389:JFE655389 JOY655389:JPA655389 JYU655389:JYW655389 KIQ655389:KIS655389 KSM655389:KSO655389 LCI655389:LCK655389 LME655389:LMG655389 LWA655389:LWC655389 MFW655389:MFY655389 MPS655389:MPU655389 MZO655389:MZQ655389 NJK655389:NJM655389 NTG655389:NTI655389 ODC655389:ODE655389 OMY655389:ONA655389 OWU655389:OWW655389 PGQ655389:PGS655389 PQM655389:PQO655389 QAI655389:QAK655389 QKE655389:QKG655389 QUA655389:QUC655389 RDW655389:RDY655389 RNS655389:RNU655389 RXO655389:RXQ655389 SHK655389:SHM655389 SRG655389:SRI655389 TBC655389:TBE655389 TKY655389:TLA655389 TUU655389:TUW655389 UEQ655389:UES655389 UOM655389:UOO655389 UYI655389:UYK655389 VIE655389:VIG655389 VSA655389:VSC655389 WBW655389:WBY655389 WLS655389:WLU655389 WVO655389:WVQ655389 JC720925:JE720925 SY720925:TA720925 ACU720925:ACW720925 AMQ720925:AMS720925 AWM720925:AWO720925 BGI720925:BGK720925 BQE720925:BQG720925 CAA720925:CAC720925 CJW720925:CJY720925 CTS720925:CTU720925 DDO720925:DDQ720925 DNK720925:DNM720925 DXG720925:DXI720925 EHC720925:EHE720925 EQY720925:ERA720925 FAU720925:FAW720925 FKQ720925:FKS720925 FUM720925:FUO720925 GEI720925:GEK720925 GOE720925:GOG720925 GYA720925:GYC720925 HHW720925:HHY720925 HRS720925:HRU720925 IBO720925:IBQ720925 ILK720925:ILM720925 IVG720925:IVI720925 JFC720925:JFE720925 JOY720925:JPA720925 JYU720925:JYW720925 KIQ720925:KIS720925 KSM720925:KSO720925 LCI720925:LCK720925 LME720925:LMG720925 LWA720925:LWC720925 MFW720925:MFY720925 MPS720925:MPU720925 MZO720925:MZQ720925 NJK720925:NJM720925 NTG720925:NTI720925 ODC720925:ODE720925 OMY720925:ONA720925 OWU720925:OWW720925 PGQ720925:PGS720925 PQM720925:PQO720925 QAI720925:QAK720925 QKE720925:QKG720925 QUA720925:QUC720925 RDW720925:RDY720925 RNS720925:RNU720925 RXO720925:RXQ720925 SHK720925:SHM720925 SRG720925:SRI720925 TBC720925:TBE720925 TKY720925:TLA720925 TUU720925:TUW720925 UEQ720925:UES720925 UOM720925:UOO720925 UYI720925:UYK720925 VIE720925:VIG720925 VSA720925:VSC720925 WBW720925:WBY720925 WLS720925:WLU720925 WVO720925:WVQ720925 JC786461:JE786461 SY786461:TA786461 ACU786461:ACW786461 AMQ786461:AMS786461 AWM786461:AWO786461 BGI786461:BGK786461 BQE786461:BQG786461 CAA786461:CAC786461 CJW786461:CJY786461 CTS786461:CTU786461 DDO786461:DDQ786461 DNK786461:DNM786461 DXG786461:DXI786461 EHC786461:EHE786461 EQY786461:ERA786461 FAU786461:FAW786461 FKQ786461:FKS786461 FUM786461:FUO786461 GEI786461:GEK786461 GOE786461:GOG786461 GYA786461:GYC786461 HHW786461:HHY786461 HRS786461:HRU786461 IBO786461:IBQ786461 ILK786461:ILM786461 IVG786461:IVI786461 JFC786461:JFE786461 JOY786461:JPA786461 JYU786461:JYW786461 KIQ786461:KIS786461 KSM786461:KSO786461 LCI786461:LCK786461 LME786461:LMG786461 LWA786461:LWC786461 MFW786461:MFY786461 MPS786461:MPU786461 MZO786461:MZQ786461 NJK786461:NJM786461 NTG786461:NTI786461 ODC786461:ODE786461 OMY786461:ONA786461 OWU786461:OWW786461 PGQ786461:PGS786461 PQM786461:PQO786461 QAI786461:QAK786461 QKE786461:QKG786461 QUA786461:QUC786461 RDW786461:RDY786461 RNS786461:RNU786461 RXO786461:RXQ786461 SHK786461:SHM786461 SRG786461:SRI786461 TBC786461:TBE786461 TKY786461:TLA786461 TUU786461:TUW786461 UEQ786461:UES786461 UOM786461:UOO786461 UYI786461:UYK786461 VIE786461:VIG786461 VSA786461:VSC786461 WBW786461:WBY786461 WLS786461:WLU786461 WVO786461:WVQ786461 JC851997:JE851997 SY851997:TA851997 ACU851997:ACW851997 AMQ851997:AMS851997 AWM851997:AWO851997 BGI851997:BGK851997 BQE851997:BQG851997 CAA851997:CAC851997 CJW851997:CJY851997 CTS851997:CTU851997 DDO851997:DDQ851997 DNK851997:DNM851997 DXG851997:DXI851997 EHC851997:EHE851997 EQY851997:ERA851997 FAU851997:FAW851997 FKQ851997:FKS851997 FUM851997:FUO851997 GEI851997:GEK851997 GOE851997:GOG851997 GYA851997:GYC851997 HHW851997:HHY851997 HRS851997:HRU851997 IBO851997:IBQ851997 ILK851997:ILM851997 IVG851997:IVI851997 JFC851997:JFE851997 JOY851997:JPA851997 JYU851997:JYW851997 KIQ851997:KIS851997 KSM851997:KSO851997 LCI851997:LCK851997 LME851997:LMG851997 LWA851997:LWC851997 MFW851997:MFY851997 MPS851997:MPU851997 MZO851997:MZQ851997 NJK851997:NJM851997 NTG851997:NTI851997 ODC851997:ODE851997 OMY851997:ONA851997 OWU851997:OWW851997 PGQ851997:PGS851997 PQM851997:PQO851997 QAI851997:QAK851997 QKE851997:QKG851997 QUA851997:QUC851997 RDW851997:RDY851997 RNS851997:RNU851997 RXO851997:RXQ851997 SHK851997:SHM851997 SRG851997:SRI851997 TBC851997:TBE851997 TKY851997:TLA851997 TUU851997:TUW851997 UEQ851997:UES851997 UOM851997:UOO851997 UYI851997:UYK851997 VIE851997:VIG851997 VSA851997:VSC851997 WBW851997:WBY851997 WLS851997:WLU851997 WVO851997:WVQ851997 JC917533:JE917533 SY917533:TA917533 ACU917533:ACW917533 AMQ917533:AMS917533 AWM917533:AWO917533 BGI917533:BGK917533 BQE917533:BQG917533 CAA917533:CAC917533 CJW917533:CJY917533 CTS917533:CTU917533 DDO917533:DDQ917533 DNK917533:DNM917533 DXG917533:DXI917533 EHC917533:EHE917533 EQY917533:ERA917533 FAU917533:FAW917533 FKQ917533:FKS917533 FUM917533:FUO917533 GEI917533:GEK917533 GOE917533:GOG917533 GYA917533:GYC917533 HHW917533:HHY917533 HRS917533:HRU917533 IBO917533:IBQ917533 ILK917533:ILM917533 IVG917533:IVI917533 JFC917533:JFE917533 JOY917533:JPA917533 JYU917533:JYW917533 KIQ917533:KIS917533 KSM917533:KSO917533 LCI917533:LCK917533 LME917533:LMG917533 LWA917533:LWC917533 MFW917533:MFY917533 MPS917533:MPU917533 MZO917533:MZQ917533 NJK917533:NJM917533 NTG917533:NTI917533 ODC917533:ODE917533 OMY917533:ONA917533 OWU917533:OWW917533 PGQ917533:PGS917533 PQM917533:PQO917533 QAI917533:QAK917533 QKE917533:QKG917533 QUA917533:QUC917533 RDW917533:RDY917533 RNS917533:RNU917533 RXO917533:RXQ917533 SHK917533:SHM917533 SRG917533:SRI917533 TBC917533:TBE917533 TKY917533:TLA917533 TUU917533:TUW917533 UEQ917533:UES917533 UOM917533:UOO917533 UYI917533:UYK917533 VIE917533:VIG917533 VSA917533:VSC917533 WBW917533:WBY917533 WLS917533:WLU917533 WVO917533:WVQ917533 JC983069:JE983069 SY983069:TA983069 ACU983069:ACW983069 AMQ983069:AMS983069 AWM983069:AWO983069 BGI983069:BGK983069 BQE983069:BQG983069 CAA983069:CAC983069 CJW983069:CJY983069 CTS983069:CTU983069 DDO983069:DDQ983069 DNK983069:DNM983069 DXG983069:DXI983069 EHC983069:EHE983069 EQY983069:ERA983069 FAU983069:FAW983069 FKQ983069:FKS983069 FUM983069:FUO983069 GEI983069:GEK983069 GOE983069:GOG983069 GYA983069:GYC983069 HHW983069:HHY983069 HRS983069:HRU983069 IBO983069:IBQ983069 ILK983069:ILM983069 IVG983069:IVI983069 JFC983069:JFE983069 JOY983069:JPA983069 JYU983069:JYW983069 KIQ983069:KIS983069 KSM983069:KSO983069 LCI983069:LCK983069 LME983069:LMG983069 LWA983069:LWC983069 MFW983069:MFY983069 MPS983069:MPU983069 MZO983069:MZQ983069 NJK983069:NJM983069 NTG983069:NTI983069 ODC983069:ODE983069 OMY983069:ONA983069 OWU983069:OWW983069 PGQ983069:PGS983069 PQM983069:PQO983069 QAI983069:QAK983069 QKE983069:QKG983069 QUA983069:QUC983069 RDW983069:RDY983069 RNS983069:RNU983069 RXO983069:RXQ983069 SHK983069:SHM983069 SRG983069:SRI983069 TBC983069:TBE983069 TKY983069:TLA983069 TUU983069:TUW983069 UEQ983069:UES983069 UOM983069:UOO983069 UYI983069:UYK983069 VIE983069:VIG983069 VSA983069:VSC983069 WBW983069:WBY983069 WLS983069:WLU983069 WVO983069:WVQ983069 H65565:I65565 H983069:I983069 H917533:I917533 H851997:I851997 H786461:I786461 H720925:I720925 H655389:I655389 H589853:I589853 H524317:I524317 H458781:I458781 H393245:I393245 H327709:I327709 H262173:I262173 H196637:I196637 H131101:I131101">
      <formula1>(0.07*H65563)/1</formula1>
    </dataValidation>
    <dataValidation type="decimal" operator="lessThan" allowBlank="1" showInputMessage="1" showErrorMessage="1" promptTitle="Tähelepanu!" prompt="SiM toetus on kuni 25% projekti kogukuludest." sqref="I131102 I65566 I983070 I917534 I851998 I786462 I720926 I655390 I589854 I524318 I458782 I393246 I327710 I262174 I196638">
      <formula1>H65566*0.25</formula1>
    </dataValidation>
    <dataValidation type="decimal" operator="equal" allowBlank="1" showInputMessage="1" showErrorMessage="1" promptTitle="Tähelepanu!" prompt="Kogusumma peab olema võrdne projekti kogukuludega." sqref="C54:C55">
      <formula1>H83</formula1>
    </dataValidation>
    <dataValidation operator="equal" allowBlank="1" showErrorMessage="1" promptTitle="Tähelepanu!" prompt="AMIF tulu peab võrduma AMIF kuluga." sqref="B11"/>
    <dataValidation type="list" allowBlank="1" showInputMessage="1" showErrorMessage="1" errorTitle="Tähelepanu!" error="Vali ühik nimekirjast" promptTitle="Tähelepanu!" prompt="Vali ühik nimekirjast" sqref="D60:D62">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2,5%." sqref="G75">
      <formula1>ROUND(G74*7%,2)</formula1>
    </dataValidation>
    <dataValidation type="decimal" allowBlank="1" showInputMessage="1" showErrorMessage="1" errorTitle="Tähelepanu!" error="AMIF toetuse osakaal ei saa olla suurem kui 75%" promptTitle="Tähelepanu!" prompt="IS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D29</formula1>
    </dataValidation>
    <dataValidation type="custom" allowBlank="1" showInputMessage="1" showErrorMessage="1" sqref="D13">
      <formula1>IF(SUM(D12:D16)&gt;100," ",100-(D12+D14+D15+D16))</formula1>
    </dataValidation>
  </dataValidations>
  <pageMargins left="0.7" right="0.7" top="0.75" bottom="0.75" header="0.3" footer="0.3"/>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I44"/>
  <sheetViews>
    <sheetView workbookViewId="0">
      <selection activeCell="D11" sqref="D11"/>
    </sheetView>
  </sheetViews>
  <sheetFormatPr defaultRowHeight="15" x14ac:dyDescent="0.25"/>
  <cols>
    <col min="1" max="1" width="4.28515625" style="13" customWidth="1"/>
    <col min="2" max="2" width="7" customWidth="1"/>
    <col min="3" max="3" width="36.28515625" customWidth="1"/>
    <col min="4" max="4" width="15.140625" customWidth="1"/>
    <col min="5" max="5" width="20.28515625" customWidth="1"/>
    <col min="6" max="6" width="17.42578125" customWidth="1"/>
    <col min="7" max="7" width="20" customWidth="1"/>
    <col min="8" max="8" width="15.140625" customWidth="1"/>
    <col min="9" max="9" width="17" customWidth="1"/>
    <col min="10" max="10" width="27" customWidth="1"/>
    <col min="11" max="11" width="11.85546875" customWidth="1"/>
  </cols>
  <sheetData>
    <row r="1" spans="2:9" s="13" customFormat="1" ht="15.75" x14ac:dyDescent="0.25">
      <c r="B1" s="27" t="str">
        <f>IF(H22=0,"",IF(H22=100,"","Tähelepanu! Tabel 1. Projekti maksumus ja tulud allikate lõikes (EUR), osakaalude summa ei moodusta 100%"))</f>
        <v/>
      </c>
      <c r="C1" s="17"/>
      <c r="D1" s="17"/>
      <c r="E1" s="17"/>
      <c r="F1" s="17"/>
      <c r="G1" s="17"/>
    </row>
    <row r="2" spans="2:9" s="13" customFormat="1" ht="15.75" x14ac:dyDescent="0.25">
      <c r="B2" s="27" t="str">
        <f>IF(E22=E36,"","Tähelepanu! Tabel 1. Projekti maksumus ja tulud allikate lõikes (EUR). Projekti tegelikud tulud kokku ei ole võrdne projekti tegelike kuludega.")</f>
        <v/>
      </c>
      <c r="C2" s="17"/>
      <c r="D2" s="17"/>
      <c r="E2" s="17"/>
      <c r="F2" s="17"/>
      <c r="G2" s="17"/>
    </row>
    <row r="3" spans="2:9" s="13" customFormat="1" ht="22.5" customHeight="1" x14ac:dyDescent="0.25">
      <c r="B3" s="27" t="str">
        <f>IF(D44=E36,"","Tähelepanu! Tabel 3. Projekti kulud meetmete lõikes (EUR) kokku ei ole võrdne Tabel 2. Kuluaruande koond tegelikud kulud kokku")</f>
        <v/>
      </c>
      <c r="C3" s="17"/>
      <c r="D3" s="17"/>
      <c r="E3" s="30"/>
      <c r="F3" s="17"/>
      <c r="G3" s="17"/>
    </row>
    <row r="4" spans="2:9" s="13" customFormat="1" ht="15.75" x14ac:dyDescent="0.25">
      <c r="B4" s="3" t="s">
        <v>57</v>
      </c>
      <c r="C4" s="17"/>
      <c r="D4" s="17"/>
      <c r="E4" s="17"/>
      <c r="F4" s="17"/>
      <c r="G4" s="17"/>
    </row>
    <row r="5" spans="2:9" s="13" customFormat="1" ht="15.75" x14ac:dyDescent="0.25">
      <c r="B5" s="30" t="s">
        <v>149</v>
      </c>
      <c r="C5" s="25"/>
      <c r="D5" s="25"/>
      <c r="E5" s="25"/>
      <c r="F5" s="25"/>
      <c r="G5" s="25"/>
    </row>
    <row r="6" spans="2:9" s="13" customFormat="1" ht="15.75" x14ac:dyDescent="0.25">
      <c r="B6" s="30" t="s">
        <v>245</v>
      </c>
      <c r="C6" s="25"/>
      <c r="D6" s="25"/>
      <c r="E6" s="25"/>
      <c r="F6" s="25"/>
      <c r="G6" s="25"/>
    </row>
    <row r="7" spans="2:9" s="13" customFormat="1" ht="15.75" x14ac:dyDescent="0.25">
      <c r="B7" s="30" t="s">
        <v>146</v>
      </c>
      <c r="C7" s="25"/>
      <c r="D7" s="25"/>
      <c r="E7" s="25"/>
      <c r="F7" s="25"/>
      <c r="G7" s="25"/>
    </row>
    <row r="8" spans="2:9" ht="15.75" x14ac:dyDescent="0.25">
      <c r="B8" s="30" t="s">
        <v>150</v>
      </c>
      <c r="C8" s="25"/>
      <c r="D8" s="25"/>
      <c r="E8" s="25"/>
      <c r="F8" s="25"/>
      <c r="G8" s="25"/>
    </row>
    <row r="9" spans="2:9" s="13" customFormat="1" ht="15.75" x14ac:dyDescent="0.25">
      <c r="B9" s="30" t="s">
        <v>270</v>
      </c>
      <c r="C9" s="25"/>
      <c r="D9" s="29"/>
      <c r="E9" s="29"/>
      <c r="F9" s="29"/>
      <c r="G9" s="29"/>
      <c r="H9" s="49"/>
    </row>
    <row r="10" spans="2:9" s="13" customFormat="1" ht="15.75" x14ac:dyDescent="0.25">
      <c r="B10" s="30"/>
      <c r="C10" s="25"/>
      <c r="D10" s="29"/>
      <c r="E10" s="29"/>
      <c r="F10" s="29"/>
      <c r="G10" s="29"/>
      <c r="H10" s="49"/>
    </row>
    <row r="11" spans="2:9" s="13" customFormat="1" ht="15.75" x14ac:dyDescent="0.25">
      <c r="B11" s="49"/>
      <c r="C11"/>
      <c r="D11" s="29"/>
      <c r="E11" s="29"/>
      <c r="F11" s="29"/>
      <c r="G11" s="29"/>
      <c r="H11" s="49"/>
    </row>
    <row r="12" spans="2:9" x14ac:dyDescent="0.25">
      <c r="B12" s="49" t="s">
        <v>61</v>
      </c>
    </row>
    <row r="13" spans="2:9" ht="15.75" x14ac:dyDescent="0.25">
      <c r="B13" s="31"/>
      <c r="C13" s="32"/>
      <c r="D13" s="32"/>
      <c r="E13" s="198" t="s">
        <v>154</v>
      </c>
      <c r="F13" s="199"/>
      <c r="G13" s="199"/>
      <c r="H13" s="199"/>
      <c r="I13" s="178" t="s">
        <v>47</v>
      </c>
    </row>
    <row r="14" spans="2:9" ht="15.75" customHeight="1" x14ac:dyDescent="0.25">
      <c r="B14" s="31"/>
      <c r="C14" s="32"/>
      <c r="D14" s="32"/>
      <c r="E14" s="196" t="s">
        <v>63</v>
      </c>
      <c r="F14" s="50" t="s">
        <v>58</v>
      </c>
      <c r="G14" s="181" t="s">
        <v>63</v>
      </c>
      <c r="H14" s="50" t="s">
        <v>59</v>
      </c>
      <c r="I14" s="179"/>
    </row>
    <row r="15" spans="2:9" ht="15.75" x14ac:dyDescent="0.25">
      <c r="B15" s="31"/>
      <c r="C15" s="32" t="s">
        <v>11</v>
      </c>
      <c r="D15" s="32" t="s">
        <v>16</v>
      </c>
      <c r="E15" s="197"/>
      <c r="F15" s="50">
        <v>0.5</v>
      </c>
      <c r="G15" s="182"/>
      <c r="H15" s="50" t="s">
        <v>151</v>
      </c>
      <c r="I15" s="180"/>
    </row>
    <row r="16" spans="2:9" ht="15.75" x14ac:dyDescent="0.25">
      <c r="B16" s="35">
        <v>1</v>
      </c>
      <c r="C16" s="36" t="s">
        <v>81</v>
      </c>
      <c r="D16" s="57">
        <f>Eelarve!C12</f>
        <v>70125</v>
      </c>
      <c r="E16" s="129" t="s">
        <v>152</v>
      </c>
      <c r="F16" s="57">
        <f>0.5*D16</f>
        <v>35062.5</v>
      </c>
      <c r="G16" s="129" t="s">
        <v>153</v>
      </c>
      <c r="H16" s="57">
        <f>0.5*D16</f>
        <v>35062.5</v>
      </c>
      <c r="I16" s="64">
        <f>Eelarve!D12</f>
        <v>75</v>
      </c>
    </row>
    <row r="17" spans="2:9" ht="15.75" x14ac:dyDescent="0.25">
      <c r="B17" s="35">
        <v>2</v>
      </c>
      <c r="C17" s="36" t="s">
        <v>13</v>
      </c>
      <c r="D17" s="57">
        <f>Eelarve!C13</f>
        <v>23375</v>
      </c>
      <c r="E17" s="129" t="s">
        <v>152</v>
      </c>
      <c r="F17" s="57">
        <f>0.5*D17</f>
        <v>11687.5</v>
      </c>
      <c r="G17" s="129" t="s">
        <v>153</v>
      </c>
      <c r="H17" s="57">
        <f>0.5*D17</f>
        <v>11687.5</v>
      </c>
      <c r="I17" s="64">
        <f>Eelarve!D13</f>
        <v>25</v>
      </c>
    </row>
    <row r="18" spans="2:9" ht="15.75" x14ac:dyDescent="0.25">
      <c r="B18" s="35">
        <v>3</v>
      </c>
      <c r="C18" s="36" t="s">
        <v>15</v>
      </c>
      <c r="D18" s="57">
        <f>Eelarve!C14</f>
        <v>0</v>
      </c>
      <c r="E18" s="37"/>
      <c r="F18" s="57"/>
      <c r="G18" s="37"/>
      <c r="H18" s="57"/>
      <c r="I18" s="64">
        <f>Eelarve!D14</f>
        <v>0</v>
      </c>
    </row>
    <row r="19" spans="2:9" ht="15.75" x14ac:dyDescent="0.25">
      <c r="B19" s="35">
        <v>4</v>
      </c>
      <c r="C19" s="36" t="s">
        <v>14</v>
      </c>
      <c r="D19" s="57">
        <f>Eelarve!C15</f>
        <v>0</v>
      </c>
      <c r="E19" s="37"/>
      <c r="F19" s="57"/>
      <c r="G19" s="37"/>
      <c r="H19" s="57"/>
      <c r="I19" s="64">
        <f>Eelarve!D15</f>
        <v>0</v>
      </c>
    </row>
    <row r="20" spans="2:9" ht="15.75" x14ac:dyDescent="0.25">
      <c r="B20" s="35">
        <v>5</v>
      </c>
      <c r="C20" s="36" t="s">
        <v>38</v>
      </c>
      <c r="D20" s="57">
        <f>Eelarve!C16</f>
        <v>0</v>
      </c>
      <c r="E20" s="37"/>
      <c r="F20" s="57"/>
      <c r="G20" s="37"/>
      <c r="H20" s="57"/>
      <c r="I20" s="64">
        <f>Eelarve!D16</f>
        <v>0</v>
      </c>
    </row>
    <row r="21" spans="2:9" ht="15.75" x14ac:dyDescent="0.25">
      <c r="B21" s="192" t="s">
        <v>49</v>
      </c>
      <c r="C21" s="193"/>
      <c r="D21" s="42">
        <f>SUM(D16:D20)</f>
        <v>93500</v>
      </c>
      <c r="E21" s="38"/>
      <c r="F21" s="42">
        <f>SUM(F16:F20)</f>
        <v>46750</v>
      </c>
      <c r="G21" s="38"/>
      <c r="H21" s="42">
        <f>SUM(H16:H20)</f>
        <v>46750</v>
      </c>
      <c r="I21" s="42">
        <f>SUM(I16:I20)</f>
        <v>100</v>
      </c>
    </row>
    <row r="23" spans="2:9" s="13" customFormat="1" x14ac:dyDescent="0.25"/>
    <row r="24" spans="2:9" x14ac:dyDescent="0.25">
      <c r="B24" s="49" t="s">
        <v>62</v>
      </c>
    </row>
    <row r="25" spans="2:9" ht="15.75" x14ac:dyDescent="0.25">
      <c r="B25" s="186" t="s">
        <v>11</v>
      </c>
      <c r="C25" s="187"/>
      <c r="D25" s="183" t="s">
        <v>16</v>
      </c>
      <c r="E25" s="198" t="s">
        <v>111</v>
      </c>
      <c r="F25" s="199"/>
      <c r="G25" s="199"/>
      <c r="H25" s="199"/>
      <c r="I25" s="183" t="s">
        <v>47</v>
      </c>
    </row>
    <row r="26" spans="2:9" ht="15.75" x14ac:dyDescent="0.25">
      <c r="B26" s="188"/>
      <c r="C26" s="189"/>
      <c r="D26" s="184"/>
      <c r="E26" s="194" t="s">
        <v>58</v>
      </c>
      <c r="F26" s="195"/>
      <c r="G26" s="194" t="s">
        <v>59</v>
      </c>
      <c r="H26" s="195"/>
      <c r="I26" s="184"/>
    </row>
    <row r="27" spans="2:9" ht="36" customHeight="1" x14ac:dyDescent="0.25">
      <c r="B27" s="190"/>
      <c r="C27" s="191"/>
      <c r="D27" s="185"/>
      <c r="E27" s="33" t="s">
        <v>60</v>
      </c>
      <c r="F27" s="52" t="s">
        <v>12</v>
      </c>
      <c r="G27" s="51" t="s">
        <v>60</v>
      </c>
      <c r="H27" s="52" t="s">
        <v>12</v>
      </c>
      <c r="I27" s="185"/>
    </row>
    <row r="28" spans="2:9" ht="15.75" x14ac:dyDescent="0.25">
      <c r="B28" s="35">
        <v>1</v>
      </c>
      <c r="C28" s="36" t="s">
        <v>81</v>
      </c>
      <c r="D28" s="57">
        <f>F28+H28</f>
        <v>70125</v>
      </c>
      <c r="E28" s="24">
        <v>42186</v>
      </c>
      <c r="F28" s="61">
        <v>35062.5</v>
      </c>
      <c r="G28" s="24">
        <v>42411</v>
      </c>
      <c r="H28" s="61">
        <v>35062.5</v>
      </c>
      <c r="I28" s="64">
        <f>Eelarve!D12</f>
        <v>75</v>
      </c>
    </row>
    <row r="29" spans="2:9" ht="15.75" x14ac:dyDescent="0.25">
      <c r="B29" s="35">
        <v>2</v>
      </c>
      <c r="C29" s="36" t="s">
        <v>13</v>
      </c>
      <c r="D29" s="57">
        <f>F29+H29</f>
        <v>23375</v>
      </c>
      <c r="E29" s="24">
        <v>42186</v>
      </c>
      <c r="F29" s="61">
        <v>11687.5</v>
      </c>
      <c r="G29" s="24">
        <v>42411</v>
      </c>
      <c r="H29" s="61">
        <v>11687.5</v>
      </c>
      <c r="I29" s="64">
        <f>Eelarve!D13</f>
        <v>25</v>
      </c>
    </row>
    <row r="30" spans="2:9" ht="15.75" x14ac:dyDescent="0.25">
      <c r="B30" s="35">
        <v>3</v>
      </c>
      <c r="C30" s="36" t="s">
        <v>15</v>
      </c>
      <c r="D30" s="57">
        <f>F30+H30</f>
        <v>0</v>
      </c>
      <c r="E30" s="24"/>
      <c r="F30" s="61"/>
      <c r="G30" s="24"/>
      <c r="H30" s="61"/>
      <c r="I30" s="64">
        <f>Eelarve!D14</f>
        <v>0</v>
      </c>
    </row>
    <row r="31" spans="2:9" ht="15.75" x14ac:dyDescent="0.25">
      <c r="B31" s="35">
        <v>4</v>
      </c>
      <c r="C31" s="36" t="s">
        <v>14</v>
      </c>
      <c r="D31" s="57">
        <f>F31+H31</f>
        <v>0</v>
      </c>
      <c r="E31" s="24"/>
      <c r="F31" s="61"/>
      <c r="G31" s="24"/>
      <c r="H31" s="61"/>
      <c r="I31" s="64">
        <f>Eelarve!D15</f>
        <v>0</v>
      </c>
    </row>
    <row r="32" spans="2:9" ht="15.75" x14ac:dyDescent="0.25">
      <c r="B32" s="35">
        <v>5</v>
      </c>
      <c r="C32" s="36" t="s">
        <v>38</v>
      </c>
      <c r="D32" s="57">
        <f>F32+H32</f>
        <v>0</v>
      </c>
      <c r="E32" s="24"/>
      <c r="F32" s="61"/>
      <c r="G32" s="24"/>
      <c r="H32" s="61"/>
      <c r="I32" s="64">
        <f>Eelarve!D16</f>
        <v>0</v>
      </c>
    </row>
    <row r="33" spans="2:9" ht="15.75" x14ac:dyDescent="0.25">
      <c r="B33" s="192" t="s">
        <v>49</v>
      </c>
      <c r="C33" s="193"/>
      <c r="D33" s="42">
        <f>SUM(D28:D32)</f>
        <v>93500</v>
      </c>
      <c r="E33" s="38"/>
      <c r="F33" s="42">
        <f>SUM(F28:F32)</f>
        <v>46750</v>
      </c>
      <c r="G33" s="38"/>
      <c r="H33" s="42">
        <f>SUM(H28:H32)</f>
        <v>46750</v>
      </c>
      <c r="I33" s="42">
        <f>SUM(I28:I32)</f>
        <v>100</v>
      </c>
    </row>
    <row r="34" spans="2:9" x14ac:dyDescent="0.25">
      <c r="B34" s="13" t="s">
        <v>112</v>
      </c>
    </row>
    <row r="37" spans="2:9" ht="15" customHeight="1" x14ac:dyDescent="0.25">
      <c r="B37" s="177" t="s">
        <v>265</v>
      </c>
      <c r="C37" s="177"/>
      <c r="D37" s="177"/>
      <c r="E37" s="177"/>
      <c r="F37" s="177"/>
      <c r="G37" s="177"/>
      <c r="H37" s="177"/>
    </row>
    <row r="38" spans="2:9" x14ac:dyDescent="0.25">
      <c r="B38" s="177"/>
      <c r="C38" s="177"/>
      <c r="D38" s="177"/>
      <c r="E38" s="177"/>
      <c r="F38" s="177"/>
      <c r="G38" s="177"/>
      <c r="H38" s="177"/>
    </row>
    <row r="41" spans="2:9" x14ac:dyDescent="0.25">
      <c r="B41" t="s">
        <v>75</v>
      </c>
    </row>
    <row r="43" spans="2:9" x14ac:dyDescent="0.25">
      <c r="B43" t="s">
        <v>77</v>
      </c>
    </row>
    <row r="44" spans="2:9" x14ac:dyDescent="0.25">
      <c r="B44" s="74" t="s">
        <v>76</v>
      </c>
    </row>
  </sheetData>
  <sheetProtection selectLockedCells="1"/>
  <mergeCells count="13">
    <mergeCell ref="B37:H38"/>
    <mergeCell ref="I13:I15"/>
    <mergeCell ref="G14:G15"/>
    <mergeCell ref="I25:I27"/>
    <mergeCell ref="D25:D27"/>
    <mergeCell ref="B25:C27"/>
    <mergeCell ref="B21:C21"/>
    <mergeCell ref="B33:C33"/>
    <mergeCell ref="E26:F26"/>
    <mergeCell ref="G26:H26"/>
    <mergeCell ref="E14:E15"/>
    <mergeCell ref="E13:H13"/>
    <mergeCell ref="E25:H25"/>
  </mergeCells>
  <conditionalFormatting sqref="I21">
    <cfRule type="cellIs" dxfId="42" priority="4" operator="equal">
      <formula>0</formula>
    </cfRule>
    <cfRule type="cellIs" dxfId="41" priority="5" operator="lessThan">
      <formula>100</formula>
    </cfRule>
    <cfRule type="cellIs" dxfId="40" priority="6" operator="greaterThan">
      <formula>100</formula>
    </cfRule>
  </conditionalFormatting>
  <conditionalFormatting sqref="I33">
    <cfRule type="cellIs" dxfId="39" priority="1" operator="equal">
      <formula>0</formula>
    </cfRule>
    <cfRule type="cellIs" dxfId="38" priority="2" operator="lessThan">
      <formula>100</formula>
    </cfRule>
    <cfRule type="cellIs" dxfId="37" priority="3" operator="greaterThan">
      <formula>100</formula>
    </cfRule>
  </conditionalFormatting>
  <dataValidations count="6">
    <dataValidation type="decimal" operator="equal" allowBlank="1" showInputMessage="1" showErrorMessage="1" sqref="D33:E33">
      <formula1>D42</formula1>
    </dataValidation>
    <dataValidation type="decimal" operator="equal" allowBlank="1" showInputMessage="1" showErrorMessage="1" errorTitle="Tähelepanu!" error="Tervik peab olema 100%" promptTitle="Tähelepanu!" prompt="Osakaalude summa peab olema 100%" sqref="I21 I33">
      <formula1>100</formula1>
    </dataValidation>
    <dataValidation type="decimal" allowBlank="1" showInputMessage="1" showErrorMessage="1" errorTitle="Tähelepanu!" error="AMIF toetuse osakaal ei saa olla suurem kui 75%" promptTitle="Tähelepanu!" prompt="ISF toetuse osakaal ei saa olla suurem kui 75%" sqref="I28 I16">
      <formula1>0</formula1>
      <formula2>75</formula2>
    </dataValidation>
    <dataValidation operator="equal" allowBlank="1" showErrorMessage="1" promptTitle="Tähelepanu!" prompt="AMIF tulu peab võrduma AMIF kuluga." sqref="C15 B25"/>
    <dataValidation type="custom" allowBlank="1" showInputMessage="1" showErrorMessage="1" sqref="I17 I29">
      <formula1>IF(SUM(I16:I20)&gt;100," ",100-(I16+I18+I19+I20))</formula1>
    </dataValidation>
    <dataValidation type="decimal" operator="equal" allowBlank="1" showInputMessage="1" showErrorMessage="1" sqref="D21:E21">
      <formula1>D32</formula1>
    </dataValidation>
  </dataValidations>
  <pageMargins left="0.7" right="0.7" top="0.75" bottom="0.75" header="0.3" footer="0.3"/>
  <pageSetup paperSize="9" scale="68"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6"/>
  <sheetViews>
    <sheetView tabSelected="1" topLeftCell="A76" workbookViewId="0">
      <selection activeCell="C12" sqref="C12"/>
    </sheetView>
  </sheetViews>
  <sheetFormatPr defaultColWidth="9.140625" defaultRowHeight="15.75" x14ac:dyDescent="0.25"/>
  <cols>
    <col min="1" max="1" width="3.7109375" style="17" customWidth="1"/>
    <col min="2" max="2" width="27.140625" style="1" customWidth="1"/>
    <col min="3" max="3" width="41.85546875" style="1" customWidth="1"/>
    <col min="4" max="4" width="17.28515625" style="1" customWidth="1"/>
    <col min="5" max="5" width="18.42578125" style="1" customWidth="1"/>
    <col min="6" max="6" width="18.140625" style="1" customWidth="1"/>
    <col min="7" max="7" width="12.140625" style="1" bestFit="1" customWidth="1"/>
    <col min="8" max="8" width="11.42578125" style="1" customWidth="1"/>
    <col min="9" max="11" width="9.140625" style="1"/>
    <col min="12" max="12" width="9.140625" style="1" customWidth="1"/>
    <col min="13" max="14" width="9.140625" style="1"/>
    <col min="15" max="15" width="10.7109375" style="1" customWidth="1"/>
    <col min="16" max="16" width="8.85546875" style="1" customWidth="1"/>
    <col min="17" max="16384" width="9.140625" style="1"/>
  </cols>
  <sheetData>
    <row r="1" spans="2:16" s="17" customFormat="1" x14ac:dyDescent="0.25">
      <c r="B1" s="27" t="str">
        <f>IF(G20=0,"",IF(G20=100,"","Tähelepanu! Tabel 1. Projekti maksumus ja tulud allikate lõikes (EUR), osakaalude summa ei moodusta 100%"))</f>
        <v/>
      </c>
    </row>
    <row r="2" spans="2:16" s="17" customFormat="1" x14ac:dyDescent="0.25">
      <c r="B2" s="27" t="str">
        <f>IF(D20=D33,"","Tähelepanu! Tabel 1. Projekti maksumus ja tulud allikate lõikes (EUR). Projekti tegelikud tulud kokku ei ole võrdne projekti tegelike kuludega.")</f>
        <v/>
      </c>
    </row>
    <row r="3" spans="2:16" s="17" customFormat="1" x14ac:dyDescent="0.25">
      <c r="B3" s="27"/>
      <c r="E3" s="30"/>
    </row>
    <row r="4" spans="2:16" x14ac:dyDescent="0.25">
      <c r="B4" s="3" t="s">
        <v>0</v>
      </c>
    </row>
    <row r="5" spans="2:16" s="25" customFormat="1" x14ac:dyDescent="0.25">
      <c r="B5" s="202" t="s">
        <v>149</v>
      </c>
      <c r="C5" s="202"/>
    </row>
    <row r="6" spans="2:16" s="25" customFormat="1" x14ac:dyDescent="0.25">
      <c r="B6" s="114" t="s">
        <v>245</v>
      </c>
      <c r="C6" s="106"/>
    </row>
    <row r="7" spans="2:16" s="25" customFormat="1" x14ac:dyDescent="0.25">
      <c r="B7" s="202" t="s">
        <v>146</v>
      </c>
      <c r="C7" s="202"/>
    </row>
    <row r="8" spans="2:16" s="25" customFormat="1" x14ac:dyDescent="0.25">
      <c r="B8" s="202" t="s">
        <v>150</v>
      </c>
      <c r="C8" s="202"/>
    </row>
    <row r="9" spans="2:16" s="25" customFormat="1" x14ac:dyDescent="0.25">
      <c r="B9" s="202" t="s">
        <v>270</v>
      </c>
      <c r="C9" s="202"/>
      <c r="D9" s="29"/>
      <c r="E9" s="29"/>
      <c r="F9" s="29"/>
      <c r="G9" s="29"/>
      <c r="H9" s="29"/>
      <c r="I9" s="29"/>
      <c r="J9" s="29"/>
      <c r="K9" s="29"/>
      <c r="L9" s="29"/>
      <c r="M9" s="29"/>
      <c r="N9" s="29"/>
      <c r="O9" s="29"/>
      <c r="P9" s="29"/>
    </row>
    <row r="10" spans="2:16" x14ac:dyDescent="0.25">
      <c r="B10" s="203"/>
      <c r="C10" s="203"/>
      <c r="D10" s="7"/>
      <c r="E10" s="6"/>
      <c r="F10" s="6"/>
      <c r="G10" s="6"/>
      <c r="H10" s="6"/>
      <c r="I10" s="6"/>
      <c r="J10" s="6"/>
      <c r="K10" s="6"/>
      <c r="L10" s="6"/>
      <c r="M10" s="6"/>
      <c r="N10" s="6"/>
      <c r="O10" s="6"/>
      <c r="P10" s="6"/>
    </row>
    <row r="11" spans="2:16" x14ac:dyDescent="0.25">
      <c r="I11" s="6"/>
      <c r="J11" s="6"/>
      <c r="K11" s="6"/>
      <c r="L11" s="6"/>
      <c r="M11" s="6"/>
      <c r="N11" s="6"/>
      <c r="O11" s="6"/>
      <c r="P11" s="6"/>
    </row>
    <row r="12" spans="2:16" ht="15.6" x14ac:dyDescent="0.3">
      <c r="C12" s="1" t="s">
        <v>266</v>
      </c>
    </row>
    <row r="13" spans="2:16" x14ac:dyDescent="0.25">
      <c r="B13" s="200" t="s">
        <v>114</v>
      </c>
      <c r="C13" s="201"/>
      <c r="D13" s="20"/>
      <c r="E13" s="20"/>
    </row>
    <row r="14" spans="2:16" ht="46.9" x14ac:dyDescent="0.3">
      <c r="B14" s="32" t="s">
        <v>11</v>
      </c>
      <c r="C14" s="33" t="s">
        <v>55</v>
      </c>
      <c r="D14" s="98" t="s">
        <v>56</v>
      </c>
      <c r="E14" s="33" t="s">
        <v>261</v>
      </c>
      <c r="F14" s="34" t="s">
        <v>263</v>
      </c>
      <c r="G14" s="21" t="s">
        <v>47</v>
      </c>
    </row>
    <row r="15" spans="2:16" x14ac:dyDescent="0.25">
      <c r="B15" s="36" t="s">
        <v>102</v>
      </c>
      <c r="C15" s="57">
        <f>Eelarve!C12</f>
        <v>70125</v>
      </c>
      <c r="D15" s="57">
        <f>E15+F15</f>
        <v>35898.39</v>
      </c>
      <c r="E15" s="57">
        <v>0</v>
      </c>
      <c r="F15" s="57">
        <v>35898.39</v>
      </c>
      <c r="G15" s="58">
        <f>Eelarve!D12</f>
        <v>75</v>
      </c>
      <c r="H15" s="68"/>
    </row>
    <row r="16" spans="2:16" x14ac:dyDescent="0.25">
      <c r="B16" s="36" t="s">
        <v>103</v>
      </c>
      <c r="C16" s="57">
        <f>Eelarve!C13</f>
        <v>23375</v>
      </c>
      <c r="D16" s="57">
        <f t="shared" ref="D16:D19" si="0">E16+F16</f>
        <v>11966.13</v>
      </c>
      <c r="E16" s="57">
        <v>0</v>
      </c>
      <c r="F16" s="57">
        <v>11966.13</v>
      </c>
      <c r="G16" s="58">
        <f>Eelarve!D13</f>
        <v>25</v>
      </c>
      <c r="H16" s="68"/>
      <c r="I16" s="6"/>
    </row>
    <row r="17" spans="1:11" s="17" customFormat="1" x14ac:dyDescent="0.25">
      <c r="B17" s="36" t="s">
        <v>156</v>
      </c>
      <c r="C17" s="57">
        <f>Eelarve!C14</f>
        <v>0</v>
      </c>
      <c r="D17" s="57">
        <f t="shared" si="0"/>
        <v>0</v>
      </c>
      <c r="E17" s="57">
        <v>0</v>
      </c>
      <c r="F17" s="57">
        <v>0</v>
      </c>
      <c r="G17" s="58">
        <f>Eelarve!D14</f>
        <v>0</v>
      </c>
      <c r="I17" s="6"/>
    </row>
    <row r="18" spans="1:11" x14ac:dyDescent="0.25">
      <c r="B18" s="36" t="s">
        <v>105</v>
      </c>
      <c r="C18" s="57">
        <f>Eelarve!C15</f>
        <v>0</v>
      </c>
      <c r="D18" s="57">
        <f t="shared" si="0"/>
        <v>0</v>
      </c>
      <c r="E18" s="57">
        <v>0</v>
      </c>
      <c r="F18" s="57">
        <v>0</v>
      </c>
      <c r="G18" s="58">
        <f>Eelarve!D15</f>
        <v>0</v>
      </c>
    </row>
    <row r="19" spans="1:11" s="17" customFormat="1" ht="31.5" x14ac:dyDescent="0.25">
      <c r="B19" s="84" t="s">
        <v>106</v>
      </c>
      <c r="C19" s="57">
        <f>Eelarve!C16</f>
        <v>0</v>
      </c>
      <c r="D19" s="57">
        <f t="shared" si="0"/>
        <v>0</v>
      </c>
      <c r="E19" s="57">
        <v>0</v>
      </c>
      <c r="F19" s="57">
        <v>0</v>
      </c>
      <c r="G19" s="58">
        <f>Eelarve!D16</f>
        <v>0</v>
      </c>
    </row>
    <row r="20" spans="1:11" ht="31.5" x14ac:dyDescent="0.25">
      <c r="B20" s="101" t="s">
        <v>49</v>
      </c>
      <c r="C20" s="42">
        <f>SUM(C15:C19)</f>
        <v>93500</v>
      </c>
      <c r="D20" s="42">
        <f>SUM(D15:D19)</f>
        <v>47864.52</v>
      </c>
      <c r="E20" s="42">
        <f>SUM(E15:E19)</f>
        <v>0</v>
      </c>
      <c r="F20" s="42">
        <f>SUM(F15:F19)</f>
        <v>47864.52</v>
      </c>
      <c r="G20" s="22">
        <f>SUM(G15:G19)</f>
        <v>100</v>
      </c>
    </row>
    <row r="21" spans="1:11" x14ac:dyDescent="0.25">
      <c r="B21" s="1" t="s">
        <v>115</v>
      </c>
    </row>
    <row r="23" spans="1:11" s="17" customFormat="1" x14ac:dyDescent="0.25">
      <c r="B23" s="8" t="s">
        <v>116</v>
      </c>
      <c r="C23" s="1"/>
      <c r="D23" s="7"/>
      <c r="E23" s="6"/>
      <c r="F23" s="6"/>
      <c r="G23" s="6"/>
      <c r="H23" s="6"/>
    </row>
    <row r="24" spans="1:11" ht="78.75" customHeight="1" x14ac:dyDescent="0.25">
      <c r="B24" s="99" t="s">
        <v>2</v>
      </c>
      <c r="C24" s="82" t="s">
        <v>9</v>
      </c>
      <c r="D24" s="82" t="s">
        <v>117</v>
      </c>
      <c r="E24" s="82" t="s">
        <v>262</v>
      </c>
      <c r="F24" s="82" t="s">
        <v>264</v>
      </c>
      <c r="G24" s="26" t="s">
        <v>3</v>
      </c>
    </row>
    <row r="25" spans="1:11" s="12" customFormat="1" x14ac:dyDescent="0.25">
      <c r="A25" s="17"/>
      <c r="B25" s="9" t="s">
        <v>66</v>
      </c>
      <c r="C25" s="65">
        <f>Eelarve!D21</f>
        <v>20063.68</v>
      </c>
      <c r="D25" s="65">
        <f>SUM(E25:F25)</f>
        <v>3114.58</v>
      </c>
      <c r="E25" s="65">
        <f>'1. Tööjõukulud'!I9</f>
        <v>0</v>
      </c>
      <c r="F25" s="65">
        <f>'1. Tööjõukulud'!I42</f>
        <v>3114.58</v>
      </c>
      <c r="G25" s="65">
        <f t="shared" ref="G25:G33" si="1">IFERROR(ROUND(D25/C25*100,2),0)</f>
        <v>15.52</v>
      </c>
      <c r="K25"/>
    </row>
    <row r="26" spans="1:11" x14ac:dyDescent="0.25">
      <c r="B26" s="9" t="s">
        <v>126</v>
      </c>
      <c r="C26" s="65">
        <f>Eelarve!D22</f>
        <v>0</v>
      </c>
      <c r="D26" s="65">
        <f>SUM(E26,F26)</f>
        <v>0</v>
      </c>
      <c r="E26" s="65">
        <f>'2. Lähetuskulud'!I8</f>
        <v>0</v>
      </c>
      <c r="F26" s="65">
        <f>'2. Lähetuskulud'!I11</f>
        <v>0</v>
      </c>
      <c r="G26" s="65">
        <f t="shared" si="1"/>
        <v>0</v>
      </c>
      <c r="K26"/>
    </row>
    <row r="27" spans="1:11" ht="31.5" x14ac:dyDescent="0.25">
      <c r="B27" s="10" t="s">
        <v>118</v>
      </c>
      <c r="C27" s="65">
        <f>Eelarve!D23</f>
        <v>266.32</v>
      </c>
      <c r="D27" s="65">
        <f t="shared" ref="D27:D29" si="2">SUM(E27,F27)</f>
        <v>0</v>
      </c>
      <c r="E27" s="65">
        <f>' 3. EL avalikustamise kulud'!I9</f>
        <v>0</v>
      </c>
      <c r="F27" s="65">
        <f>' 3. EL avalikustamise kulud'!I12</f>
        <v>0</v>
      </c>
      <c r="G27" s="65">
        <f t="shared" si="1"/>
        <v>0</v>
      </c>
    </row>
    <row r="28" spans="1:11" s="17" customFormat="1" ht="31.5" x14ac:dyDescent="0.25">
      <c r="B28" s="10" t="s">
        <v>119</v>
      </c>
      <c r="C28" s="65">
        <f>Eelarve!D24</f>
        <v>0</v>
      </c>
      <c r="D28" s="65">
        <f t="shared" si="2"/>
        <v>0</v>
      </c>
      <c r="E28" s="65">
        <f>'4. Seadmed, varust, IKT'!I7</f>
        <v>0</v>
      </c>
      <c r="F28" s="65">
        <f>'4. Seadmed, varust, IKT'!I10</f>
        <v>0</v>
      </c>
      <c r="G28" s="65">
        <f t="shared" si="1"/>
        <v>0</v>
      </c>
    </row>
    <row r="29" spans="1:11" s="17" customFormat="1" x14ac:dyDescent="0.25">
      <c r="B29" s="10" t="s">
        <v>107</v>
      </c>
      <c r="C29" s="65">
        <f>Eelarve!D25</f>
        <v>0</v>
      </c>
      <c r="D29" s="65">
        <f t="shared" si="2"/>
        <v>0</v>
      </c>
      <c r="E29" s="65">
        <f>'5. Kinnisvara'!I8</f>
        <v>0</v>
      </c>
      <c r="F29" s="65">
        <f>'5. Kinnisvara'!I11</f>
        <v>0</v>
      </c>
      <c r="G29" s="65">
        <f t="shared" si="1"/>
        <v>0</v>
      </c>
    </row>
    <row r="30" spans="1:11" s="17" customFormat="1" x14ac:dyDescent="0.25">
      <c r="B30" s="10" t="s">
        <v>108</v>
      </c>
      <c r="C30" s="65">
        <f>Eelarve!D26</f>
        <v>73170</v>
      </c>
      <c r="D30" s="65">
        <f>SUM(E30:F30)</f>
        <v>44749.94</v>
      </c>
      <c r="E30" s="65">
        <v>0</v>
      </c>
      <c r="F30" s="65">
        <f>'6. Muud otsesed kulud'!I35</f>
        <v>44749.94</v>
      </c>
      <c r="G30" s="65">
        <f t="shared" si="1"/>
        <v>61.16</v>
      </c>
    </row>
    <row r="31" spans="1:11" x14ac:dyDescent="0.25">
      <c r="B31" s="11" t="s">
        <v>37</v>
      </c>
      <c r="C31" s="66">
        <f>SUM(C25:C30)</f>
        <v>93500</v>
      </c>
      <c r="D31" s="66">
        <f>SUM(D25:D30)</f>
        <v>47864.520000000004</v>
      </c>
      <c r="E31" s="66">
        <f>SUM(E25:E30)</f>
        <v>0</v>
      </c>
      <c r="F31" s="66">
        <f>SUM(F25:F30)</f>
        <v>47864.520000000004</v>
      </c>
      <c r="G31" s="66">
        <f>IFERROR(ROUND(D31/C31*100,2),0)</f>
        <v>51.19</v>
      </c>
    </row>
    <row r="32" spans="1:11" x14ac:dyDescent="0.25">
      <c r="B32" s="11" t="s">
        <v>10</v>
      </c>
      <c r="C32" s="66">
        <f>Eelarve!D28</f>
        <v>0</v>
      </c>
      <c r="D32" s="66">
        <f>SUM(E32,F32)</f>
        <v>0</v>
      </c>
      <c r="E32" s="67">
        <v>0</v>
      </c>
      <c r="F32" s="67">
        <v>0</v>
      </c>
      <c r="G32" s="66">
        <f t="shared" si="1"/>
        <v>0</v>
      </c>
    </row>
    <row r="33" spans="2:7" x14ac:dyDescent="0.25">
      <c r="B33" s="9" t="s">
        <v>8</v>
      </c>
      <c r="C33" s="65">
        <f>SUM(C31:C32)</f>
        <v>93500</v>
      </c>
      <c r="D33" s="65">
        <f>SUM(D31:D32)</f>
        <v>47864.520000000004</v>
      </c>
      <c r="E33" s="65">
        <f t="shared" ref="E33:F33" si="3">SUM(E31:E32)</f>
        <v>0</v>
      </c>
      <c r="F33" s="65">
        <f t="shared" si="3"/>
        <v>47864.520000000004</v>
      </c>
      <c r="G33" s="65">
        <f t="shared" si="1"/>
        <v>51.19</v>
      </c>
    </row>
    <row r="34" spans="2:7" x14ac:dyDescent="0.25">
      <c r="B34" s="17" t="s">
        <v>115</v>
      </c>
      <c r="C34"/>
      <c r="D34"/>
      <c r="E34"/>
      <c r="G34" s="68"/>
    </row>
    <row r="35" spans="2:7" ht="16.5" customHeight="1" x14ac:dyDescent="0.25">
      <c r="B35" s="17"/>
      <c r="C35" s="17"/>
      <c r="D35" s="17"/>
    </row>
    <row r="36" spans="2:7" s="17" customFormat="1" x14ac:dyDescent="0.25">
      <c r="B36" s="14" t="s">
        <v>113</v>
      </c>
      <c r="C36" s="16"/>
      <c r="D36" s="13"/>
    </row>
    <row r="37" spans="2:7" s="17" customFormat="1" ht="47.25" x14ac:dyDescent="0.25">
      <c r="B37" s="15"/>
      <c r="C37" s="54" t="s">
        <v>65</v>
      </c>
      <c r="D37" s="53" t="s">
        <v>64</v>
      </c>
      <c r="E37" s="18" t="s">
        <v>262</v>
      </c>
      <c r="F37" s="5" t="s">
        <v>264</v>
      </c>
    </row>
    <row r="38" spans="2:7" s="17" customFormat="1" ht="31.5" x14ac:dyDescent="0.25">
      <c r="B38" s="84" t="s">
        <v>83</v>
      </c>
      <c r="C38" s="69">
        <f>Eelarve!C33</f>
        <v>0</v>
      </c>
      <c r="D38" s="70">
        <f>E38+F38</f>
        <v>0</v>
      </c>
      <c r="E38" s="61">
        <v>0</v>
      </c>
      <c r="F38" s="61">
        <v>0</v>
      </c>
    </row>
    <row r="39" spans="2:7" s="17" customFormat="1" ht="31.5" x14ac:dyDescent="0.25">
      <c r="B39" s="84" t="s">
        <v>109</v>
      </c>
      <c r="C39" s="69">
        <f>Eelarve!C34</f>
        <v>0</v>
      </c>
      <c r="D39" s="70">
        <f t="shared" ref="D39:D58" si="4">E39+F39</f>
        <v>0</v>
      </c>
      <c r="E39" s="61">
        <v>0</v>
      </c>
      <c r="F39" s="61">
        <v>0</v>
      </c>
    </row>
    <row r="40" spans="2:7" s="17" customFormat="1" ht="31.5" x14ac:dyDescent="0.25">
      <c r="B40" s="84" t="s">
        <v>84</v>
      </c>
      <c r="C40" s="69">
        <f>Eelarve!C35</f>
        <v>0</v>
      </c>
      <c r="D40" s="70">
        <f t="shared" si="4"/>
        <v>0</v>
      </c>
      <c r="E40" s="61">
        <v>0</v>
      </c>
      <c r="F40" s="61">
        <v>0</v>
      </c>
    </row>
    <row r="41" spans="2:7" s="17" customFormat="1" x14ac:dyDescent="0.25">
      <c r="B41" s="84" t="s">
        <v>85</v>
      </c>
      <c r="C41" s="69">
        <f>Eelarve!C36</f>
        <v>0</v>
      </c>
      <c r="D41" s="70">
        <f t="shared" si="4"/>
        <v>0</v>
      </c>
      <c r="E41" s="61">
        <v>0</v>
      </c>
      <c r="F41" s="61">
        <v>0</v>
      </c>
    </row>
    <row r="42" spans="2:7" s="17" customFormat="1" x14ac:dyDescent="0.25">
      <c r="B42" s="84" t="s">
        <v>86</v>
      </c>
      <c r="C42" s="69">
        <f>Eelarve!C37</f>
        <v>0</v>
      </c>
      <c r="D42" s="70">
        <f t="shared" si="4"/>
        <v>0</v>
      </c>
      <c r="E42" s="61">
        <v>0</v>
      </c>
      <c r="F42" s="61">
        <v>0</v>
      </c>
    </row>
    <row r="43" spans="2:7" s="17" customFormat="1" x14ac:dyDescent="0.25">
      <c r="B43" s="84" t="s">
        <v>87</v>
      </c>
      <c r="C43" s="69">
        <f>Eelarve!C38</f>
        <v>0</v>
      </c>
      <c r="D43" s="70">
        <f t="shared" si="4"/>
        <v>0</v>
      </c>
      <c r="E43" s="61">
        <v>0</v>
      </c>
      <c r="F43" s="61">
        <v>0</v>
      </c>
    </row>
    <row r="44" spans="2:7" s="17" customFormat="1" x14ac:dyDescent="0.25">
      <c r="B44" s="84" t="s">
        <v>110</v>
      </c>
      <c r="C44" s="69">
        <f>Eelarve!C39</f>
        <v>93500</v>
      </c>
      <c r="D44" s="70">
        <f t="shared" si="4"/>
        <v>47864.52</v>
      </c>
      <c r="E44" s="61">
        <v>0</v>
      </c>
      <c r="F44" s="61">
        <v>47864.52</v>
      </c>
    </row>
    <row r="45" spans="2:7" s="17" customFormat="1" x14ac:dyDescent="0.25">
      <c r="B45" s="84" t="s">
        <v>88</v>
      </c>
      <c r="C45" s="69">
        <f>Eelarve!C40</f>
        <v>0</v>
      </c>
      <c r="D45" s="70">
        <f t="shared" si="4"/>
        <v>0</v>
      </c>
      <c r="E45" s="61">
        <v>0</v>
      </c>
      <c r="F45" s="61">
        <v>0</v>
      </c>
    </row>
    <row r="46" spans="2:7" s="17" customFormat="1" x14ac:dyDescent="0.25">
      <c r="B46" s="84" t="s">
        <v>89</v>
      </c>
      <c r="C46" s="69">
        <f>Eelarve!C41</f>
        <v>0</v>
      </c>
      <c r="D46" s="70">
        <f t="shared" si="4"/>
        <v>0</v>
      </c>
      <c r="E46" s="61">
        <v>0</v>
      </c>
      <c r="F46" s="61">
        <v>0</v>
      </c>
    </row>
    <row r="47" spans="2:7" s="17" customFormat="1" ht="47.25" x14ac:dyDescent="0.25">
      <c r="B47" s="85" t="s">
        <v>90</v>
      </c>
      <c r="C47" s="69">
        <f>Eelarve!C42</f>
        <v>0</v>
      </c>
      <c r="D47" s="70">
        <f t="shared" si="4"/>
        <v>0</v>
      </c>
      <c r="E47" s="61">
        <v>0</v>
      </c>
      <c r="F47" s="61">
        <v>0</v>
      </c>
    </row>
    <row r="48" spans="2:7" s="17" customFormat="1" x14ac:dyDescent="0.25">
      <c r="B48" s="84" t="s">
        <v>91</v>
      </c>
      <c r="C48" s="69">
        <f>Eelarve!C43</f>
        <v>0</v>
      </c>
      <c r="D48" s="70">
        <f t="shared" si="4"/>
        <v>0</v>
      </c>
      <c r="E48" s="61">
        <v>0</v>
      </c>
      <c r="F48" s="61">
        <v>0</v>
      </c>
    </row>
    <row r="49" spans="2:7" s="17" customFormat="1" x14ac:dyDescent="0.25">
      <c r="B49" s="84" t="s">
        <v>92</v>
      </c>
      <c r="C49" s="69">
        <f>Eelarve!C44</f>
        <v>0</v>
      </c>
      <c r="D49" s="70">
        <f t="shared" si="4"/>
        <v>0</v>
      </c>
      <c r="E49" s="61">
        <v>0</v>
      </c>
      <c r="F49" s="61">
        <v>0</v>
      </c>
    </row>
    <row r="50" spans="2:7" s="17" customFormat="1" ht="31.5" x14ac:dyDescent="0.25">
      <c r="B50" s="84" t="s">
        <v>93</v>
      </c>
      <c r="C50" s="69">
        <f>Eelarve!C45</f>
        <v>0</v>
      </c>
      <c r="D50" s="70">
        <f t="shared" si="4"/>
        <v>0</v>
      </c>
      <c r="E50" s="61">
        <v>0</v>
      </c>
      <c r="F50" s="61">
        <v>0</v>
      </c>
    </row>
    <row r="51" spans="2:7" s="17" customFormat="1" ht="31.5" x14ac:dyDescent="0.25">
      <c r="B51" s="84" t="s">
        <v>94</v>
      </c>
      <c r="C51" s="69">
        <f>Eelarve!C46</f>
        <v>0</v>
      </c>
      <c r="D51" s="70">
        <f t="shared" si="4"/>
        <v>0</v>
      </c>
      <c r="E51" s="61">
        <v>0</v>
      </c>
      <c r="F51" s="61">
        <v>0</v>
      </c>
    </row>
    <row r="52" spans="2:7" s="17" customFormat="1" ht="31.5" x14ac:dyDescent="0.25">
      <c r="B52" s="84" t="s">
        <v>95</v>
      </c>
      <c r="C52" s="69">
        <f>Eelarve!C47</f>
        <v>0</v>
      </c>
      <c r="D52" s="70">
        <f t="shared" si="4"/>
        <v>0</v>
      </c>
      <c r="E52" s="61">
        <v>0</v>
      </c>
      <c r="F52" s="61">
        <v>0</v>
      </c>
    </row>
    <row r="53" spans="2:7" s="17" customFormat="1" x14ac:dyDescent="0.25">
      <c r="B53" s="84" t="s">
        <v>96</v>
      </c>
      <c r="C53" s="69">
        <f>Eelarve!C48</f>
        <v>0</v>
      </c>
      <c r="D53" s="70">
        <f t="shared" si="4"/>
        <v>0</v>
      </c>
      <c r="E53" s="61">
        <v>0</v>
      </c>
      <c r="F53" s="61">
        <v>0</v>
      </c>
    </row>
    <row r="54" spans="2:7" s="17" customFormat="1" x14ac:dyDescent="0.25">
      <c r="B54" s="84" t="s">
        <v>97</v>
      </c>
      <c r="C54" s="69">
        <f>Eelarve!C49</f>
        <v>0</v>
      </c>
      <c r="D54" s="70">
        <f t="shared" si="4"/>
        <v>0</v>
      </c>
      <c r="E54" s="61">
        <v>0</v>
      </c>
      <c r="F54" s="61">
        <v>0</v>
      </c>
    </row>
    <row r="55" spans="2:7" s="17" customFormat="1" x14ac:dyDescent="0.25">
      <c r="B55" s="84" t="s">
        <v>98</v>
      </c>
      <c r="C55" s="69">
        <f>Eelarve!C50</f>
        <v>0</v>
      </c>
      <c r="D55" s="70">
        <f t="shared" si="4"/>
        <v>0</v>
      </c>
      <c r="E55" s="61">
        <v>0</v>
      </c>
      <c r="F55" s="61">
        <v>0</v>
      </c>
    </row>
    <row r="56" spans="2:7" s="17" customFormat="1" x14ac:dyDescent="0.25">
      <c r="B56" s="84" t="s">
        <v>99</v>
      </c>
      <c r="C56" s="69">
        <f>Eelarve!C51</f>
        <v>0</v>
      </c>
      <c r="D56" s="70">
        <f t="shared" si="4"/>
        <v>0</v>
      </c>
      <c r="E56" s="61">
        <v>0</v>
      </c>
      <c r="F56" s="61">
        <v>0</v>
      </c>
    </row>
    <row r="57" spans="2:7" s="17" customFormat="1" ht="31.5" x14ac:dyDescent="0.25">
      <c r="B57" s="84" t="s">
        <v>100</v>
      </c>
      <c r="C57" s="69">
        <f>Eelarve!C52</f>
        <v>0</v>
      </c>
      <c r="D57" s="70">
        <f t="shared" si="4"/>
        <v>0</v>
      </c>
      <c r="E57" s="61">
        <v>0</v>
      </c>
      <c r="F57" s="61">
        <v>0</v>
      </c>
    </row>
    <row r="58" spans="2:7" s="17" customFormat="1" ht="31.5" x14ac:dyDescent="0.25">
      <c r="B58" s="84" t="s">
        <v>101</v>
      </c>
      <c r="C58" s="69">
        <f>Eelarve!C53</f>
        <v>0</v>
      </c>
      <c r="D58" s="70">
        <f t="shared" si="4"/>
        <v>0</v>
      </c>
      <c r="E58" s="61">
        <v>0</v>
      </c>
      <c r="F58" s="61">
        <v>0</v>
      </c>
    </row>
    <row r="59" spans="2:7" x14ac:dyDescent="0.25">
      <c r="B59" s="9" t="s">
        <v>16</v>
      </c>
      <c r="C59" s="71">
        <f>SUM(C57:C58)</f>
        <v>0</v>
      </c>
      <c r="D59" s="65">
        <f>SUM(D57:D58)</f>
        <v>0</v>
      </c>
      <c r="E59" s="65">
        <f>SUM(E57:E58)</f>
        <v>0</v>
      </c>
      <c r="F59" s="65">
        <f>SUM(F57:F58)</f>
        <v>0</v>
      </c>
    </row>
    <row r="60" spans="2:7" s="17" customFormat="1" x14ac:dyDescent="0.25">
      <c r="B60" s="76"/>
      <c r="C60" s="77"/>
      <c r="D60" s="78"/>
      <c r="E60" s="78"/>
      <c r="F60" s="78"/>
    </row>
    <row r="61" spans="2:7" x14ac:dyDescent="0.25">
      <c r="B61" s="16" t="s">
        <v>53</v>
      </c>
    </row>
    <row r="62" spans="2:7" ht="31.5" x14ac:dyDescent="0.25">
      <c r="B62" s="100" t="s">
        <v>71</v>
      </c>
      <c r="C62" s="55" t="s">
        <v>70</v>
      </c>
      <c r="D62" s="55" t="s">
        <v>39</v>
      </c>
      <c r="F62"/>
      <c r="G62"/>
    </row>
    <row r="63" spans="2:7" ht="81" customHeight="1" x14ac:dyDescent="0.25">
      <c r="B63" s="2" t="s">
        <v>17</v>
      </c>
      <c r="C63" s="56"/>
      <c r="D63" s="28"/>
      <c r="F63"/>
      <c r="G63"/>
    </row>
    <row r="64" spans="2:7" ht="31.5" x14ac:dyDescent="0.25">
      <c r="B64" s="2" t="s">
        <v>18</v>
      </c>
      <c r="C64" s="56"/>
      <c r="D64" s="28"/>
      <c r="F64"/>
      <c r="G64"/>
    </row>
    <row r="65" spans="2:7" ht="63" customHeight="1" x14ac:dyDescent="0.25">
      <c r="B65" s="2" t="s">
        <v>19</v>
      </c>
      <c r="C65" s="56"/>
      <c r="D65" s="28"/>
      <c r="F65"/>
      <c r="G65"/>
    </row>
    <row r="66" spans="2:7" ht="63" x14ac:dyDescent="0.25">
      <c r="B66" s="2" t="s">
        <v>20</v>
      </c>
      <c r="C66" s="56"/>
      <c r="D66" s="28"/>
      <c r="F66"/>
      <c r="G66"/>
    </row>
  </sheetData>
  <sheetProtection selectLockedCells="1"/>
  <dataConsolidate/>
  <mergeCells count="6">
    <mergeCell ref="B13:C13"/>
    <mergeCell ref="B5:C5"/>
    <mergeCell ref="B7:C7"/>
    <mergeCell ref="B8:C8"/>
    <mergeCell ref="B9:C9"/>
    <mergeCell ref="B10:C10"/>
  </mergeCells>
  <conditionalFormatting sqref="D25">
    <cfRule type="colorScale" priority="70">
      <colorScale>
        <cfvo type="num" val="0"/>
        <cfvo type="num" val="&quot;C11*1,1&quot;"/>
        <color rgb="FFFF7128"/>
        <color theme="5"/>
      </colorScale>
    </cfRule>
    <cfRule type="cellIs" dxfId="36" priority="72" stopIfTrue="1" operator="greaterThan">
      <formula>"C11*110%"</formula>
    </cfRule>
    <cfRule type="cellIs" dxfId="35" priority="73" stopIfTrue="1" operator="greaterThan">
      <formula>C25*1.1</formula>
    </cfRule>
    <cfRule type="cellIs" dxfId="34" priority="74" stopIfTrue="1" operator="greaterThan">
      <formula>C25*1.1</formula>
    </cfRule>
    <cfRule type="cellIs" dxfId="33" priority="75" stopIfTrue="1" operator="greaterThan">
      <formula>"F11*1,1"</formula>
    </cfRule>
  </conditionalFormatting>
  <conditionalFormatting sqref="G20">
    <cfRule type="cellIs" dxfId="32" priority="38" operator="equal">
      <formula>0</formula>
    </cfRule>
    <cfRule type="cellIs" dxfId="31" priority="56" operator="lessThan">
      <formula>100</formula>
    </cfRule>
    <cfRule type="cellIs" dxfId="30" priority="57" operator="greaterThan">
      <formula>100</formula>
    </cfRule>
  </conditionalFormatting>
  <conditionalFormatting sqref="F59:F60">
    <cfRule type="cellIs" dxfId="29" priority="49" operator="equal">
      <formula>0</formula>
    </cfRule>
    <cfRule type="cellIs" dxfId="28" priority="50" operator="notEqual">
      <formula>$F$33</formula>
    </cfRule>
  </conditionalFormatting>
  <conditionalFormatting sqref="G25">
    <cfRule type="cellIs" dxfId="27" priority="48" operator="greaterThan">
      <formula>110</formula>
    </cfRule>
  </conditionalFormatting>
  <conditionalFormatting sqref="G33">
    <cfRule type="cellIs" dxfId="26" priority="42" operator="greaterThan">
      <formula>100</formula>
    </cfRule>
  </conditionalFormatting>
  <conditionalFormatting sqref="G31">
    <cfRule type="cellIs" dxfId="25" priority="40" operator="greaterThan">
      <formula>100</formula>
    </cfRule>
  </conditionalFormatting>
  <conditionalFormatting sqref="G32">
    <cfRule type="cellIs" dxfId="24" priority="39" operator="greaterThan">
      <formula>100</formula>
    </cfRule>
  </conditionalFormatting>
  <conditionalFormatting sqref="G26">
    <cfRule type="cellIs" dxfId="23" priority="37" operator="greaterThan">
      <formula>110</formula>
    </cfRule>
  </conditionalFormatting>
  <conditionalFormatting sqref="G27:G30">
    <cfRule type="cellIs" dxfId="22" priority="35" operator="greaterThan">
      <formula>110</formula>
    </cfRule>
  </conditionalFormatting>
  <conditionalFormatting sqref="D26">
    <cfRule type="colorScale" priority="30">
      <colorScale>
        <cfvo type="num" val="0"/>
        <cfvo type="num" val="&quot;C11*1,1&quot;"/>
        <color rgb="FFFF7128"/>
        <color theme="5"/>
      </colorScale>
    </cfRule>
    <cfRule type="cellIs" dxfId="21" priority="31" stopIfTrue="1" operator="greaterThan">
      <formula>"C11*110%"</formula>
    </cfRule>
    <cfRule type="cellIs" dxfId="20" priority="32" stopIfTrue="1" operator="greaterThan">
      <formula>C26*1.1</formula>
    </cfRule>
    <cfRule type="cellIs" dxfId="19" priority="33" stopIfTrue="1" operator="greaterThan">
      <formula>C26*1.1</formula>
    </cfRule>
    <cfRule type="cellIs" dxfId="18" priority="34" stopIfTrue="1" operator="greaterThan">
      <formula>"F11*1,1"</formula>
    </cfRule>
  </conditionalFormatting>
  <conditionalFormatting sqref="D27:D30">
    <cfRule type="colorScale" priority="20">
      <colorScale>
        <cfvo type="num" val="0"/>
        <cfvo type="num" val="&quot;C11*1,1&quot;"/>
        <color rgb="FFFF7128"/>
        <color theme="5"/>
      </colorScale>
    </cfRule>
    <cfRule type="cellIs" dxfId="17" priority="21" stopIfTrue="1" operator="greaterThan">
      <formula>"C11*110%"</formula>
    </cfRule>
    <cfRule type="cellIs" dxfId="16" priority="22" stopIfTrue="1" operator="greaterThan">
      <formula>C27*1.1</formula>
    </cfRule>
    <cfRule type="cellIs" dxfId="15" priority="23" stopIfTrue="1" operator="greaterThan">
      <formula>C27*1.1</formula>
    </cfRule>
    <cfRule type="cellIs" dxfId="14" priority="24" stopIfTrue="1" operator="greaterThan">
      <formula>"F11*1,1"</formula>
    </cfRule>
  </conditionalFormatting>
  <conditionalFormatting sqref="D31">
    <cfRule type="colorScale" priority="15">
      <colorScale>
        <cfvo type="num" val="0"/>
        <cfvo type="num" val="&quot;C11*1,1&quot;"/>
        <color rgb="FFFF7128"/>
        <color theme="5"/>
      </colorScale>
    </cfRule>
    <cfRule type="cellIs" dxfId="13" priority="16" stopIfTrue="1" operator="greaterThan">
      <formula>"C11*110%"</formula>
    </cfRule>
    <cfRule type="cellIs" dxfId="12" priority="17" stopIfTrue="1" operator="greaterThan">
      <formula>C31*1.1</formula>
    </cfRule>
    <cfRule type="cellIs" dxfId="11" priority="18" stopIfTrue="1" operator="greaterThan">
      <formula>C31*1.1</formula>
    </cfRule>
    <cfRule type="cellIs" dxfId="10" priority="19" stopIfTrue="1" operator="greaterThan">
      <formula>"F11*1,1"</formula>
    </cfRule>
  </conditionalFormatting>
  <conditionalFormatting sqref="D32">
    <cfRule type="colorScale" priority="10">
      <colorScale>
        <cfvo type="num" val="0"/>
        <cfvo type="num" val="&quot;C11*1,1&quot;"/>
        <color rgb="FFFF7128"/>
        <color theme="5"/>
      </colorScale>
    </cfRule>
    <cfRule type="cellIs" dxfId="9" priority="11" stopIfTrue="1" operator="greaterThan">
      <formula>"C11*110%"</formula>
    </cfRule>
    <cfRule type="cellIs" dxfId="8" priority="12" stopIfTrue="1" operator="greaterThan">
      <formula>C32*1.1</formula>
    </cfRule>
    <cfRule type="cellIs" dxfId="7" priority="13" stopIfTrue="1" operator="greaterThan">
      <formula>C32*1.1</formula>
    </cfRule>
    <cfRule type="cellIs" dxfId="6" priority="14" stopIfTrue="1" operator="greaterThan">
      <formula>"F11*1,1"</formula>
    </cfRule>
  </conditionalFormatting>
  <conditionalFormatting sqref="D33">
    <cfRule type="colorScale" priority="5">
      <colorScale>
        <cfvo type="num" val="0"/>
        <cfvo type="num" val="&quot;C11*1,1&quot;"/>
        <color rgb="FFFF7128"/>
        <color theme="5"/>
      </colorScale>
    </cfRule>
    <cfRule type="cellIs" dxfId="5" priority="6" stopIfTrue="1" operator="greaterThan">
      <formula>"C11*110%"</formula>
    </cfRule>
    <cfRule type="cellIs" dxfId="4" priority="7" stopIfTrue="1" operator="greaterThan">
      <formula>C33*1.1</formula>
    </cfRule>
    <cfRule type="cellIs" dxfId="3" priority="8" stopIfTrue="1" operator="greaterThan">
      <formula>C33*1.1</formula>
    </cfRule>
    <cfRule type="cellIs" dxfId="2" priority="9" stopIfTrue="1" operator="greaterThan">
      <formula>"F11*1,1"</formula>
    </cfRule>
  </conditionalFormatting>
  <conditionalFormatting sqref="E59:E60">
    <cfRule type="cellIs" dxfId="1" priority="78" operator="equal">
      <formula>0</formula>
    </cfRule>
    <cfRule type="cellIs" dxfId="0" priority="79" operator="notEqual">
      <formula>$E$33</formula>
    </cfRule>
  </conditionalFormatting>
  <dataValidations xWindow="557" yWindow="551" count="12">
    <dataValidation type="decimal" operator="lessThanOrEqual" showInputMessage="1" showErrorMessage="1" error="Kaudsed kulud tohivad otsestest kuludest moodustada kuni 7%." promptTitle="Tähelepanu!" prompt="Kaudsed kulud moodustavad otsestest kuludest kuni 2,5%." sqref="D32">
      <formula1>#REF!*0.07</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2,5%." sqref="E32:F32">
      <formula1>E31*0.07</formula1>
    </dataValidation>
    <dataValidation errorStyle="warning" operator="equal" allowBlank="1" showInputMessage="1" showErrorMessage="1" promptTitle="Tähelepanu!" prompt="Tööjõukulud peavad võrduma töölehel &quot;Tööjõukulud&quot; saadud summaga." sqref="D25"/>
    <dataValidation type="decimal" operator="equal" allowBlank="1" showInputMessage="1" showErrorMessage="1" sqref="C20">
      <formula1>D87</formula1>
    </dataValidation>
    <dataValidation type="decimal" operator="equal" allowBlank="1" showInputMessage="1" showErrorMessage="1" errorTitle="Tähelepanu!" error="Tervik peab olema 100%" promptTitle="Tähelepanu!" prompt="Osakaalude summa peab olema 100%" sqref="G20">
      <formula1>100</formula1>
    </dataValidation>
    <dataValidation type="decimal" allowBlank="1" showInputMessage="1" showErrorMessage="1" errorTitle="Tähelepanu!" error="AMIF toetuse osakaal ei saa olla suurem kui 75%" promptTitle="Tähelepanu!" prompt="ISF toetuse osakaal ei saa olla suurem kui 75%" sqref="G15">
      <formula1>0</formula1>
      <formula2>75</formula2>
    </dataValidation>
    <dataValidation operator="equal" allowBlank="1" showErrorMessage="1" promptTitle="Tähelepanu!" prompt="AMIF tulu peab võrduma AMIF kuluga." sqref="B14"/>
    <dataValidation type="decimal" errorStyle="warning" operator="equal" allowBlank="1" showInputMessage="1" showErrorMessage="1" errorTitle="Tähelepanu!" error="Aruandlusperioodi meetmete kogukulu peab olema võrdne projekti aruandlusperioodi kogukuludega." promptTitle="Tähelepanu!" prompt="Aruandlusperioodi kogukulu peab olema võrdne projekti aruandlusperioodi kogukuludega." sqref="E59">
      <formula1>#REF!</formula1>
    </dataValidation>
    <dataValidation allowBlank="1" showInputMessage="1" showErrorMessage="1" promptTitle="Tähelepanu!" prompt="Kulud meetmete lõikes kokku peab olema võrdne projekti kulud kokku." sqref="D60"/>
    <dataValidation type="list" allowBlank="1" showInputMessage="1" showErrorMessage="1" errorTitle="Tähelepanu!" error="Vali sobiv vastus" promptTitle="Tähelepanu!" prompt="Vali sobiv vastus" sqref="C63:C66">
      <formula1>Kinnituskiri</formula1>
    </dataValidation>
    <dataValidation allowBlank="1" showInputMessage="1" showErrorMessage="1" promptTitle="Tähelepanu!" prompt="Kulud programmis esitatud riiklike prioriteetide lõikes peavad võrduma projekti kogukuludega." sqref="D59"/>
    <dataValidation allowBlank="1" showInputMessage="1" showErrorMessage="1" promptTitle="Tähelepanu!" prompt="Aruandlusperioodi kogukulu peab olema võrdne projekti aruandlusperioodi kogukuludega." sqref="F59"/>
  </dataValidations>
  <pageMargins left="0.7" right="0.7" top="0.75" bottom="0.75" header="0.3" footer="0.3"/>
  <pageSetup paperSize="9" scale="63" fitToHeight="0" orientation="portrait" verticalDpi="0" r:id="rId1"/>
  <drawing r:id="rId2"/>
  <extLst>
    <ext xmlns:x14="http://schemas.microsoft.com/office/spreadsheetml/2009/9/main" uri="{CCE6A557-97BC-4b89-ADB6-D9C93CAAB3DF}">
      <x14:dataValidations xmlns:xm="http://schemas.microsoft.com/office/excel/2006/main" xWindow="557" yWindow="551" count="2">
        <x14:dataValidation type="decimal" errorStyle="warning" operator="equal" allowBlank="1" showInputMessage="1" showErrorMessage="1" promptTitle="Tähelepanu!" prompt="Muude otseste kulude kogusumma peab olema võrdne töölehel &quot;Muud otsesed kulud&quot; saadud kogusummaga.">
          <x14:formula1>
            <xm:f>'6. Muud otsesed kulud'!I36</xm:f>
          </x14:formula1>
          <xm:sqref>D30</xm:sqref>
        </x14:dataValidation>
        <x14:dataValidation type="decimal" errorStyle="warning" operator="equal" allowBlank="1" showInputMessage="1" showErrorMessage="1" promptTitle="Tähelepanu!" prompt="EL avalikustamise kulude kogusumma peab olema võrdne töölehel &quot;EL avalikustamise kulud&quot; saadud kogusummaga.">
          <x14:formula1>
            <xm:f>' 3. EL avalikustamise kulud'!I13</xm:f>
          </x14:formula1>
          <xm:sqref>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44"/>
  <sheetViews>
    <sheetView topLeftCell="A37" workbookViewId="0">
      <selection activeCell="D10" sqref="D10"/>
    </sheetView>
  </sheetViews>
  <sheetFormatPr defaultColWidth="9.140625" defaultRowHeight="15.75" x14ac:dyDescent="0.25"/>
  <cols>
    <col min="1" max="1" width="4.7109375" style="17" customWidth="1"/>
    <col min="2" max="2" width="9.140625" style="17"/>
    <col min="3" max="3" width="18.28515625" style="17" customWidth="1"/>
    <col min="4" max="4" width="27.42578125" style="17" customWidth="1"/>
    <col min="5" max="5" width="16.7109375" style="13" customWidth="1"/>
    <col min="6" max="7" width="15.7109375" style="13" customWidth="1"/>
    <col min="8" max="8" width="25.7109375" style="17" customWidth="1"/>
    <col min="9" max="16384" width="9.140625" style="17"/>
  </cols>
  <sheetData>
    <row r="1" spans="2:9" x14ac:dyDescent="0.25">
      <c r="B1" s="3" t="s">
        <v>66</v>
      </c>
      <c r="C1" s="3"/>
    </row>
    <row r="2" spans="2:9" x14ac:dyDescent="0.25">
      <c r="B2" s="3"/>
      <c r="C2" s="3"/>
    </row>
    <row r="4" spans="2:9" x14ac:dyDescent="0.25">
      <c r="B4" s="15"/>
      <c r="C4" s="209" t="s">
        <v>6</v>
      </c>
      <c r="D4" s="209"/>
      <c r="E4" s="209"/>
      <c r="F4" s="209"/>
      <c r="G4" s="209"/>
      <c r="H4" s="209"/>
      <c r="I4" s="210" t="s">
        <v>12</v>
      </c>
    </row>
    <row r="5" spans="2:9" x14ac:dyDescent="0.25">
      <c r="B5" s="211" t="s">
        <v>1</v>
      </c>
      <c r="C5" s="213" t="s">
        <v>72</v>
      </c>
      <c r="D5" s="214"/>
      <c r="E5" s="214"/>
      <c r="F5" s="214"/>
      <c r="G5" s="214"/>
      <c r="H5" s="215"/>
      <c r="I5" s="210"/>
    </row>
    <row r="6" spans="2:9" ht="31.5" x14ac:dyDescent="0.25">
      <c r="B6" s="212"/>
      <c r="C6" s="5" t="s">
        <v>40</v>
      </c>
      <c r="D6" s="5" t="s">
        <v>41</v>
      </c>
      <c r="E6" s="5" t="s">
        <v>42</v>
      </c>
      <c r="F6" s="5" t="s">
        <v>43</v>
      </c>
      <c r="G6" s="5" t="s">
        <v>54</v>
      </c>
      <c r="H6" s="5" t="s">
        <v>44</v>
      </c>
      <c r="I6" s="210"/>
    </row>
    <row r="7" spans="2:9" s="25" customFormat="1" ht="15.6" x14ac:dyDescent="0.3">
      <c r="B7" s="23"/>
      <c r="C7" s="23"/>
      <c r="D7" s="23"/>
      <c r="E7" s="24"/>
      <c r="F7" s="24"/>
      <c r="G7" s="24"/>
      <c r="H7" s="23"/>
      <c r="I7" s="61"/>
    </row>
    <row r="8" spans="2:9" s="25" customFormat="1" ht="15.6" x14ac:dyDescent="0.3">
      <c r="B8" s="23"/>
      <c r="C8" s="23"/>
      <c r="D8" s="23"/>
      <c r="E8" s="24"/>
      <c r="F8" s="24"/>
      <c r="G8" s="24"/>
      <c r="H8" s="23"/>
      <c r="I8" s="61"/>
    </row>
    <row r="9" spans="2:9" ht="15.6" x14ac:dyDescent="0.3">
      <c r="B9" s="216" t="s">
        <v>272</v>
      </c>
      <c r="C9" s="217"/>
      <c r="D9" s="217"/>
      <c r="E9" s="217"/>
      <c r="F9" s="217"/>
      <c r="G9" s="217"/>
      <c r="H9" s="218"/>
      <c r="I9" s="143">
        <f>SUM(I7:I8)</f>
        <v>0</v>
      </c>
    </row>
    <row r="10" spans="2:9" s="25" customFormat="1" ht="43.15" customHeight="1" x14ac:dyDescent="0.25">
      <c r="B10" s="136" t="s">
        <v>157</v>
      </c>
      <c r="C10" s="145" t="s">
        <v>169</v>
      </c>
      <c r="D10" s="145" t="s">
        <v>248</v>
      </c>
      <c r="E10" s="137" t="s">
        <v>170</v>
      </c>
      <c r="F10" s="138">
        <v>42345</v>
      </c>
      <c r="G10" s="138">
        <v>42347</v>
      </c>
      <c r="H10" s="139" t="s">
        <v>174</v>
      </c>
      <c r="I10" s="140">
        <v>222.42</v>
      </c>
    </row>
    <row r="11" spans="2:9" s="25" customFormat="1" ht="42.6" customHeight="1" x14ac:dyDescent="0.25">
      <c r="B11" s="141"/>
      <c r="C11" s="145" t="s">
        <v>169</v>
      </c>
      <c r="D11" s="145" t="s">
        <v>248</v>
      </c>
      <c r="E11" s="137" t="s">
        <v>170</v>
      </c>
      <c r="F11" s="138">
        <v>42345</v>
      </c>
      <c r="G11" s="138">
        <v>42380</v>
      </c>
      <c r="H11" s="146" t="s">
        <v>175</v>
      </c>
      <c r="I11" s="140">
        <v>65.98</v>
      </c>
    </row>
    <row r="12" spans="2:9" s="25" customFormat="1" ht="43.15" customHeight="1" x14ac:dyDescent="0.25">
      <c r="B12" s="141"/>
      <c r="C12" s="145" t="s">
        <v>169</v>
      </c>
      <c r="D12" s="145" t="s">
        <v>248</v>
      </c>
      <c r="E12" s="137" t="s">
        <v>170</v>
      </c>
      <c r="F12" s="138">
        <v>42345</v>
      </c>
      <c r="G12" s="138">
        <v>42380</v>
      </c>
      <c r="H12" s="146" t="s">
        <v>176</v>
      </c>
      <c r="I12" s="140">
        <v>95.17</v>
      </c>
    </row>
    <row r="13" spans="2:9" s="25" customFormat="1" ht="46.15" customHeight="1" x14ac:dyDescent="0.25">
      <c r="B13" s="141"/>
      <c r="C13" s="145" t="s">
        <v>169</v>
      </c>
      <c r="D13" s="145" t="s">
        <v>248</v>
      </c>
      <c r="E13" s="138" t="s">
        <v>170</v>
      </c>
      <c r="F13" s="138">
        <v>42345</v>
      </c>
      <c r="G13" s="138">
        <v>42380</v>
      </c>
      <c r="H13" s="146" t="s">
        <v>177</v>
      </c>
      <c r="I13" s="140">
        <v>2.31</v>
      </c>
    </row>
    <row r="14" spans="2:9" s="25" customFormat="1" ht="43.15" customHeight="1" x14ac:dyDescent="0.25">
      <c r="B14" s="136" t="s">
        <v>161</v>
      </c>
      <c r="C14" s="145" t="s">
        <v>169</v>
      </c>
      <c r="D14" s="145" t="s">
        <v>249</v>
      </c>
      <c r="E14" s="138" t="s">
        <v>171</v>
      </c>
      <c r="F14" s="138">
        <v>42369</v>
      </c>
      <c r="G14" s="138">
        <v>42376</v>
      </c>
      <c r="H14" s="139" t="s">
        <v>178</v>
      </c>
      <c r="I14" s="140">
        <v>166.81</v>
      </c>
    </row>
    <row r="15" spans="2:9" s="25" customFormat="1" ht="40.9" customHeight="1" x14ac:dyDescent="0.25">
      <c r="B15" s="141"/>
      <c r="C15" s="145" t="s">
        <v>169</v>
      </c>
      <c r="D15" s="145" t="s">
        <v>249</v>
      </c>
      <c r="E15" s="138" t="s">
        <v>171</v>
      </c>
      <c r="F15" s="138">
        <v>42369</v>
      </c>
      <c r="G15" s="138">
        <v>42410</v>
      </c>
      <c r="H15" s="146" t="s">
        <v>175</v>
      </c>
      <c r="I15" s="140">
        <v>49.49</v>
      </c>
    </row>
    <row r="16" spans="2:9" s="121" customFormat="1" ht="41.45" customHeight="1" x14ac:dyDescent="0.25">
      <c r="B16" s="141"/>
      <c r="C16" s="145" t="s">
        <v>169</v>
      </c>
      <c r="D16" s="145" t="s">
        <v>249</v>
      </c>
      <c r="E16" s="138" t="s">
        <v>171</v>
      </c>
      <c r="F16" s="138">
        <v>42369</v>
      </c>
      <c r="G16" s="138">
        <v>42410</v>
      </c>
      <c r="H16" s="146" t="s">
        <v>176</v>
      </c>
      <c r="I16" s="140">
        <v>71.38</v>
      </c>
    </row>
    <row r="17" spans="2:9" s="121" customFormat="1" ht="45" customHeight="1" x14ac:dyDescent="0.25">
      <c r="B17" s="141"/>
      <c r="C17" s="145" t="s">
        <v>169</v>
      </c>
      <c r="D17" s="145" t="s">
        <v>249</v>
      </c>
      <c r="E17" s="138" t="s">
        <v>171</v>
      </c>
      <c r="F17" s="138">
        <v>42369</v>
      </c>
      <c r="G17" s="138">
        <v>42410</v>
      </c>
      <c r="H17" s="146" t="s">
        <v>177</v>
      </c>
      <c r="I17" s="140">
        <v>1.73</v>
      </c>
    </row>
    <row r="18" spans="2:9" s="121" customFormat="1" ht="41.45" customHeight="1" x14ac:dyDescent="0.25">
      <c r="B18" s="136" t="s">
        <v>164</v>
      </c>
      <c r="C18" s="145" t="s">
        <v>169</v>
      </c>
      <c r="D18" s="145" t="s">
        <v>250</v>
      </c>
      <c r="E18" s="138" t="s">
        <v>180</v>
      </c>
      <c r="F18" s="138">
        <v>42401</v>
      </c>
      <c r="G18" s="138">
        <v>42405</v>
      </c>
      <c r="H18" s="139" t="s">
        <v>179</v>
      </c>
      <c r="I18" s="140">
        <v>206.53</v>
      </c>
    </row>
    <row r="19" spans="2:9" s="121" customFormat="1" ht="39" x14ac:dyDescent="0.25">
      <c r="B19" s="141"/>
      <c r="C19" s="145" t="s">
        <v>169</v>
      </c>
      <c r="D19" s="145" t="s">
        <v>250</v>
      </c>
      <c r="E19" s="138" t="s">
        <v>180</v>
      </c>
      <c r="F19" s="138">
        <v>42401</v>
      </c>
      <c r="G19" s="138">
        <v>42439</v>
      </c>
      <c r="H19" s="146" t="s">
        <v>175</v>
      </c>
      <c r="I19" s="140">
        <v>61.27</v>
      </c>
    </row>
    <row r="20" spans="2:9" s="121" customFormat="1" ht="45" customHeight="1" x14ac:dyDescent="0.25">
      <c r="B20" s="141"/>
      <c r="C20" s="145" t="s">
        <v>169</v>
      </c>
      <c r="D20" s="145" t="s">
        <v>250</v>
      </c>
      <c r="E20" s="138" t="s">
        <v>180</v>
      </c>
      <c r="F20" s="138">
        <v>42401</v>
      </c>
      <c r="G20" s="138">
        <v>42439</v>
      </c>
      <c r="H20" s="146" t="s">
        <v>176</v>
      </c>
      <c r="I20" s="140">
        <v>88.37</v>
      </c>
    </row>
    <row r="21" spans="2:9" s="121" customFormat="1" ht="42.6" customHeight="1" x14ac:dyDescent="0.25">
      <c r="B21" s="141"/>
      <c r="C21" s="145" t="s">
        <v>169</v>
      </c>
      <c r="D21" s="145" t="s">
        <v>250</v>
      </c>
      <c r="E21" s="138" t="s">
        <v>180</v>
      </c>
      <c r="F21" s="138">
        <v>42401</v>
      </c>
      <c r="G21" s="138">
        <v>42439</v>
      </c>
      <c r="H21" s="146" t="s">
        <v>177</v>
      </c>
      <c r="I21" s="140">
        <v>2.14</v>
      </c>
    </row>
    <row r="22" spans="2:9" s="25" customFormat="1" ht="42.6" customHeight="1" x14ac:dyDescent="0.25">
      <c r="B22" s="136" t="s">
        <v>167</v>
      </c>
      <c r="C22" s="145" t="s">
        <v>169</v>
      </c>
      <c r="D22" s="145" t="s">
        <v>251</v>
      </c>
      <c r="E22" s="138" t="s">
        <v>181</v>
      </c>
      <c r="F22" s="138">
        <v>42432</v>
      </c>
      <c r="G22" s="138">
        <v>42436</v>
      </c>
      <c r="H22" s="139" t="s">
        <v>179</v>
      </c>
      <c r="I22" s="140">
        <v>206.53</v>
      </c>
    </row>
    <row r="23" spans="2:9" s="25" customFormat="1" ht="39.6" customHeight="1" x14ac:dyDescent="0.25">
      <c r="B23" s="141"/>
      <c r="C23" s="145" t="s">
        <v>169</v>
      </c>
      <c r="D23" s="145" t="s">
        <v>251</v>
      </c>
      <c r="E23" s="138" t="s">
        <v>181</v>
      </c>
      <c r="F23" s="138">
        <v>42432</v>
      </c>
      <c r="G23" s="138">
        <v>42468</v>
      </c>
      <c r="H23" s="146" t="s">
        <v>175</v>
      </c>
      <c r="I23" s="140">
        <v>61.27</v>
      </c>
    </row>
    <row r="24" spans="2:9" s="25" customFormat="1" ht="42" customHeight="1" x14ac:dyDescent="0.25">
      <c r="B24" s="141"/>
      <c r="C24" s="145" t="s">
        <v>169</v>
      </c>
      <c r="D24" s="145" t="s">
        <v>251</v>
      </c>
      <c r="E24" s="138" t="s">
        <v>181</v>
      </c>
      <c r="F24" s="138">
        <v>42432</v>
      </c>
      <c r="G24" s="138">
        <v>42468</v>
      </c>
      <c r="H24" s="146" t="s">
        <v>176</v>
      </c>
      <c r="I24" s="140">
        <v>88.37</v>
      </c>
    </row>
    <row r="25" spans="2:9" s="25" customFormat="1" ht="42" customHeight="1" x14ac:dyDescent="0.25">
      <c r="B25" s="141"/>
      <c r="C25" s="145" t="s">
        <v>169</v>
      </c>
      <c r="D25" s="145" t="s">
        <v>251</v>
      </c>
      <c r="E25" s="138" t="s">
        <v>181</v>
      </c>
      <c r="F25" s="138">
        <v>42432</v>
      </c>
      <c r="G25" s="138">
        <v>42468</v>
      </c>
      <c r="H25" s="146" t="s">
        <v>177</v>
      </c>
      <c r="I25" s="140">
        <v>2.14</v>
      </c>
    </row>
    <row r="26" spans="2:9" s="121" customFormat="1" ht="41.45" customHeight="1" x14ac:dyDescent="0.25">
      <c r="B26" s="136" t="s">
        <v>172</v>
      </c>
      <c r="C26" s="145" t="s">
        <v>169</v>
      </c>
      <c r="D26" s="145" t="s">
        <v>252</v>
      </c>
      <c r="E26" s="138" t="s">
        <v>182</v>
      </c>
      <c r="F26" s="138">
        <v>42464</v>
      </c>
      <c r="G26" s="138">
        <v>42467</v>
      </c>
      <c r="H26" s="139" t="s">
        <v>183</v>
      </c>
      <c r="I26" s="147">
        <v>246.24</v>
      </c>
    </row>
    <row r="27" spans="2:9" s="121" customFormat="1" ht="43.9" customHeight="1" x14ac:dyDescent="0.25">
      <c r="B27" s="141"/>
      <c r="C27" s="145" t="s">
        <v>169</v>
      </c>
      <c r="D27" s="145" t="s">
        <v>252</v>
      </c>
      <c r="E27" s="138" t="s">
        <v>182</v>
      </c>
      <c r="F27" s="138">
        <v>42464</v>
      </c>
      <c r="G27" s="138">
        <v>42500</v>
      </c>
      <c r="H27" s="146" t="s">
        <v>175</v>
      </c>
      <c r="I27" s="147">
        <v>73.06</v>
      </c>
    </row>
    <row r="28" spans="2:9" s="121" customFormat="1" ht="44.45" customHeight="1" x14ac:dyDescent="0.25">
      <c r="B28" s="141"/>
      <c r="C28" s="145" t="s">
        <v>169</v>
      </c>
      <c r="D28" s="145" t="s">
        <v>252</v>
      </c>
      <c r="E28" s="138" t="s">
        <v>182</v>
      </c>
      <c r="F28" s="138">
        <v>42464</v>
      </c>
      <c r="G28" s="138">
        <v>42500</v>
      </c>
      <c r="H28" s="146" t="s">
        <v>176</v>
      </c>
      <c r="I28" s="147">
        <v>105.37</v>
      </c>
    </row>
    <row r="29" spans="2:9" s="121" customFormat="1" ht="40.9" customHeight="1" x14ac:dyDescent="0.25">
      <c r="B29" s="141"/>
      <c r="C29" s="145" t="s">
        <v>169</v>
      </c>
      <c r="D29" s="145" t="s">
        <v>252</v>
      </c>
      <c r="E29" s="138" t="s">
        <v>182</v>
      </c>
      <c r="F29" s="138">
        <v>42464</v>
      </c>
      <c r="G29" s="138">
        <v>42500</v>
      </c>
      <c r="H29" s="146" t="s">
        <v>177</v>
      </c>
      <c r="I29" s="147">
        <v>2.5499999999999998</v>
      </c>
    </row>
    <row r="30" spans="2:9" s="121" customFormat="1" ht="39.6" customHeight="1" x14ac:dyDescent="0.25">
      <c r="B30" s="136" t="s">
        <v>203</v>
      </c>
      <c r="C30" s="145" t="s">
        <v>169</v>
      </c>
      <c r="D30" s="145" t="s">
        <v>253</v>
      </c>
      <c r="E30" s="138" t="s">
        <v>213</v>
      </c>
      <c r="F30" s="138">
        <v>42496</v>
      </c>
      <c r="G30" s="138">
        <v>42496</v>
      </c>
      <c r="H30" s="139" t="s">
        <v>179</v>
      </c>
      <c r="I30" s="147">
        <v>206.53</v>
      </c>
    </row>
    <row r="31" spans="2:9" s="121" customFormat="1" ht="47.45" customHeight="1" x14ac:dyDescent="0.25">
      <c r="B31" s="141"/>
      <c r="C31" s="145" t="s">
        <v>169</v>
      </c>
      <c r="D31" s="145" t="s">
        <v>253</v>
      </c>
      <c r="E31" s="138" t="s">
        <v>213</v>
      </c>
      <c r="F31" s="138">
        <v>42496</v>
      </c>
      <c r="G31" s="138">
        <v>42531</v>
      </c>
      <c r="H31" s="146" t="s">
        <v>175</v>
      </c>
      <c r="I31" s="147">
        <v>61.27</v>
      </c>
    </row>
    <row r="32" spans="2:9" s="121" customFormat="1" ht="44.45" customHeight="1" x14ac:dyDescent="0.25">
      <c r="B32" s="141"/>
      <c r="C32" s="145" t="s">
        <v>169</v>
      </c>
      <c r="D32" s="145" t="s">
        <v>253</v>
      </c>
      <c r="E32" s="138" t="s">
        <v>213</v>
      </c>
      <c r="F32" s="138">
        <v>42496</v>
      </c>
      <c r="G32" s="138">
        <v>42531</v>
      </c>
      <c r="H32" s="146" t="s">
        <v>176</v>
      </c>
      <c r="I32" s="147">
        <v>88.37</v>
      </c>
    </row>
    <row r="33" spans="2:9" s="121" customFormat="1" ht="46.15" customHeight="1" x14ac:dyDescent="0.25">
      <c r="B33" s="141"/>
      <c r="C33" s="145" t="s">
        <v>169</v>
      </c>
      <c r="D33" s="145" t="s">
        <v>253</v>
      </c>
      <c r="E33" s="138" t="s">
        <v>213</v>
      </c>
      <c r="F33" s="138">
        <v>42496</v>
      </c>
      <c r="G33" s="138">
        <v>42531</v>
      </c>
      <c r="H33" s="146" t="s">
        <v>177</v>
      </c>
      <c r="I33" s="147">
        <v>2.14</v>
      </c>
    </row>
    <row r="34" spans="2:9" s="121" customFormat="1" ht="46.15" customHeight="1" x14ac:dyDescent="0.25">
      <c r="B34" s="136" t="s">
        <v>204</v>
      </c>
      <c r="C34" s="145" t="s">
        <v>169</v>
      </c>
      <c r="D34" s="145" t="s">
        <v>254</v>
      </c>
      <c r="E34" s="138" t="s">
        <v>240</v>
      </c>
      <c r="F34" s="138">
        <v>42620</v>
      </c>
      <c r="G34" s="138">
        <v>42620</v>
      </c>
      <c r="H34" s="139" t="s">
        <v>174</v>
      </c>
      <c r="I34" s="148">
        <v>222.42</v>
      </c>
    </row>
    <row r="35" spans="2:9" s="25" customFormat="1" ht="43.15" customHeight="1" x14ac:dyDescent="0.25">
      <c r="B35" s="141"/>
      <c r="C35" s="145" t="s">
        <v>169</v>
      </c>
      <c r="D35" s="145" t="s">
        <v>254</v>
      </c>
      <c r="E35" s="138" t="s">
        <v>240</v>
      </c>
      <c r="F35" s="138">
        <v>42620</v>
      </c>
      <c r="G35" s="138">
        <v>42653</v>
      </c>
      <c r="H35" s="146" t="s">
        <v>175</v>
      </c>
      <c r="I35" s="148">
        <v>65.98</v>
      </c>
    </row>
    <row r="36" spans="2:9" s="25" customFormat="1" ht="43.9" customHeight="1" x14ac:dyDescent="0.25">
      <c r="B36" s="141"/>
      <c r="C36" s="145" t="s">
        <v>169</v>
      </c>
      <c r="D36" s="145" t="s">
        <v>254</v>
      </c>
      <c r="E36" s="138" t="s">
        <v>240</v>
      </c>
      <c r="F36" s="138">
        <v>42620</v>
      </c>
      <c r="G36" s="138">
        <v>42653</v>
      </c>
      <c r="H36" s="146" t="s">
        <v>176</v>
      </c>
      <c r="I36" s="148">
        <v>95.17</v>
      </c>
    </row>
    <row r="37" spans="2:9" s="25" customFormat="1" ht="43.15" customHeight="1" x14ac:dyDescent="0.25">
      <c r="B37" s="141"/>
      <c r="C37" s="145" t="s">
        <v>169</v>
      </c>
      <c r="D37" s="145" t="s">
        <v>254</v>
      </c>
      <c r="E37" s="138" t="s">
        <v>240</v>
      </c>
      <c r="F37" s="138">
        <v>42620</v>
      </c>
      <c r="G37" s="138">
        <v>42653</v>
      </c>
      <c r="H37" s="146" t="s">
        <v>177</v>
      </c>
      <c r="I37" s="148">
        <v>2.31</v>
      </c>
    </row>
    <row r="38" spans="2:9" s="121" customFormat="1" ht="44.45" customHeight="1" x14ac:dyDescent="0.25">
      <c r="B38" s="136" t="s">
        <v>205</v>
      </c>
      <c r="C38" s="145" t="s">
        <v>169</v>
      </c>
      <c r="D38" s="145" t="s">
        <v>255</v>
      </c>
      <c r="E38" s="138" t="s">
        <v>241</v>
      </c>
      <c r="F38" s="138">
        <v>42641</v>
      </c>
      <c r="G38" s="138">
        <v>42642</v>
      </c>
      <c r="H38" s="139" t="s">
        <v>242</v>
      </c>
      <c r="I38" s="148">
        <v>317.74</v>
      </c>
    </row>
    <row r="39" spans="2:9" s="121" customFormat="1" ht="44.45" customHeight="1" x14ac:dyDescent="0.25">
      <c r="B39" s="141"/>
      <c r="C39" s="145" t="s">
        <v>169</v>
      </c>
      <c r="D39" s="145" t="s">
        <v>255</v>
      </c>
      <c r="E39" s="138" t="s">
        <v>241</v>
      </c>
      <c r="F39" s="138">
        <v>42641</v>
      </c>
      <c r="G39" s="138">
        <v>42653</v>
      </c>
      <c r="H39" s="146" t="s">
        <v>175</v>
      </c>
      <c r="I39" s="148">
        <v>94.26</v>
      </c>
    </row>
    <row r="40" spans="2:9" s="121" customFormat="1" ht="44.45" customHeight="1" x14ac:dyDescent="0.25">
      <c r="B40" s="141"/>
      <c r="C40" s="145" t="s">
        <v>169</v>
      </c>
      <c r="D40" s="145" t="s">
        <v>255</v>
      </c>
      <c r="E40" s="138" t="s">
        <v>241</v>
      </c>
      <c r="F40" s="138">
        <v>42641</v>
      </c>
      <c r="G40" s="138">
        <v>42653</v>
      </c>
      <c r="H40" s="146" t="s">
        <v>176</v>
      </c>
      <c r="I40" s="148">
        <v>135.96</v>
      </c>
    </row>
    <row r="41" spans="2:9" s="25" customFormat="1" ht="40.9" customHeight="1" x14ac:dyDescent="0.25">
      <c r="B41" s="142"/>
      <c r="C41" s="145" t="s">
        <v>169</v>
      </c>
      <c r="D41" s="145" t="s">
        <v>255</v>
      </c>
      <c r="E41" s="138" t="s">
        <v>241</v>
      </c>
      <c r="F41" s="138">
        <v>42641</v>
      </c>
      <c r="G41" s="138">
        <v>42653</v>
      </c>
      <c r="H41" s="146" t="s">
        <v>177</v>
      </c>
      <c r="I41" s="148">
        <v>3.3</v>
      </c>
    </row>
    <row r="42" spans="2:9" x14ac:dyDescent="0.25">
      <c r="B42" s="204" t="s">
        <v>256</v>
      </c>
      <c r="C42" s="205"/>
      <c r="D42" s="205"/>
      <c r="E42" s="205"/>
      <c r="F42" s="205"/>
      <c r="G42" s="205"/>
      <c r="H42" s="206"/>
      <c r="I42" s="144">
        <f>SUM(I10:I41)</f>
        <v>3114.58</v>
      </c>
    </row>
    <row r="43" spans="2:9" x14ac:dyDescent="0.25">
      <c r="B43" s="204" t="s">
        <v>51</v>
      </c>
      <c r="C43" s="207"/>
      <c r="D43" s="207"/>
      <c r="E43" s="207"/>
      <c r="F43" s="207"/>
      <c r="G43" s="207"/>
      <c r="H43" s="208"/>
      <c r="I43" s="72">
        <f>I9+I42</f>
        <v>3114.58</v>
      </c>
    </row>
    <row r="44" spans="2:9" x14ac:dyDescent="0.25">
      <c r="B44" s="17" t="s">
        <v>125</v>
      </c>
    </row>
  </sheetData>
  <sheetProtection formatCells="0" formatColumns="0" insertColumns="0" insertRows="0" deleteColumns="0" deleteRows="0" selectLockedCells="1"/>
  <mergeCells count="7">
    <mergeCell ref="B42:H42"/>
    <mergeCell ref="B43:H43"/>
    <mergeCell ref="C4:H4"/>
    <mergeCell ref="I4:I6"/>
    <mergeCell ref="B5:B6"/>
    <mergeCell ref="C5:H5"/>
    <mergeCell ref="B9:H9"/>
  </mergeCells>
  <dataValidations xWindow="1138" yWindow="766"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7:G8 G10:G41">
      <formula1>F7</formula1>
    </dataValidation>
  </dataValidations>
  <pageMargins left="0.7" right="0.7" top="0.75" bottom="0.75" header="0.3" footer="0.3"/>
  <pageSetup paperSize="9" scale="6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I13"/>
  <sheetViews>
    <sheetView workbookViewId="0">
      <selection activeCell="B8" sqref="B8:H8"/>
    </sheetView>
  </sheetViews>
  <sheetFormatPr defaultColWidth="9.140625" defaultRowHeight="15.75" x14ac:dyDescent="0.25"/>
  <cols>
    <col min="1" max="1" width="4.5703125" style="17" customWidth="1"/>
    <col min="2" max="2" width="9.140625" style="1"/>
    <col min="3" max="3" width="18.28515625" style="17" customWidth="1"/>
    <col min="4" max="4" width="25.5703125" style="1" customWidth="1"/>
    <col min="5" max="5" width="16.7109375" customWidth="1"/>
    <col min="6" max="6" width="15.7109375" customWidth="1"/>
    <col min="7" max="7" width="15.7109375" style="13" customWidth="1"/>
    <col min="8" max="8" width="15.42578125" style="17" customWidth="1"/>
    <col min="9" max="16384" width="9.140625" style="1"/>
  </cols>
  <sheetData>
    <row r="1" spans="2:9" x14ac:dyDescent="0.25">
      <c r="B1" s="3" t="s">
        <v>126</v>
      </c>
      <c r="C1" s="3"/>
    </row>
    <row r="3" spans="2:9" x14ac:dyDescent="0.25">
      <c r="B3" s="4"/>
      <c r="C3" s="209" t="s">
        <v>6</v>
      </c>
      <c r="D3" s="209"/>
      <c r="E3" s="209"/>
      <c r="F3" s="209"/>
      <c r="G3" s="209"/>
      <c r="H3" s="209"/>
      <c r="I3" s="210" t="s">
        <v>12</v>
      </c>
    </row>
    <row r="4" spans="2:9" x14ac:dyDescent="0.25">
      <c r="B4" s="211" t="s">
        <v>1</v>
      </c>
      <c r="C4" s="213" t="s">
        <v>73</v>
      </c>
      <c r="D4" s="214"/>
      <c r="E4" s="214"/>
      <c r="F4" s="214"/>
      <c r="G4" s="214"/>
      <c r="H4" s="215"/>
      <c r="I4" s="210"/>
    </row>
    <row r="5" spans="2:9" ht="31.5" x14ac:dyDescent="0.25">
      <c r="B5" s="212"/>
      <c r="C5" s="5" t="s">
        <v>40</v>
      </c>
      <c r="D5" s="5" t="s">
        <v>41</v>
      </c>
      <c r="E5" s="5" t="s">
        <v>42</v>
      </c>
      <c r="F5" s="5" t="s">
        <v>43</v>
      </c>
      <c r="G5" s="5" t="s">
        <v>54</v>
      </c>
      <c r="H5" s="5" t="s">
        <v>44</v>
      </c>
      <c r="I5" s="210"/>
    </row>
    <row r="6" spans="2:9" s="25" customFormat="1" x14ac:dyDescent="0.25">
      <c r="B6" s="23"/>
      <c r="C6" s="23"/>
      <c r="D6" s="23"/>
      <c r="E6" s="23"/>
      <c r="F6" s="24"/>
      <c r="G6" s="24"/>
      <c r="H6" s="23"/>
      <c r="I6" s="61"/>
    </row>
    <row r="7" spans="2:9" s="25" customFormat="1" x14ac:dyDescent="0.25">
      <c r="B7" s="23"/>
      <c r="C7" s="23"/>
      <c r="D7" s="23"/>
      <c r="E7" s="23"/>
      <c r="F7" s="24"/>
      <c r="G7" s="23"/>
      <c r="H7" s="23"/>
      <c r="I7" s="61"/>
    </row>
    <row r="8" spans="2:9" x14ac:dyDescent="0.25">
      <c r="B8" s="204" t="s">
        <v>273</v>
      </c>
      <c r="C8" s="207"/>
      <c r="D8" s="207"/>
      <c r="E8" s="207"/>
      <c r="F8" s="207"/>
      <c r="G8" s="207"/>
      <c r="H8" s="208"/>
      <c r="I8" s="72">
        <f>SUM(I6:I7)</f>
        <v>0</v>
      </c>
    </row>
    <row r="9" spans="2:9" s="25" customFormat="1" x14ac:dyDescent="0.25">
      <c r="B9" s="23"/>
      <c r="C9" s="23"/>
      <c r="D9" s="23"/>
      <c r="E9" s="23"/>
      <c r="F9" s="24"/>
      <c r="G9" s="23"/>
      <c r="H9" s="23"/>
      <c r="I9" s="61"/>
    </row>
    <row r="10" spans="2:9" s="25" customFormat="1" ht="15.6" x14ac:dyDescent="0.3">
      <c r="B10" s="23"/>
      <c r="C10" s="23"/>
      <c r="D10" s="23"/>
      <c r="E10" s="23"/>
      <c r="F10" s="24"/>
      <c r="G10" s="23"/>
      <c r="H10" s="23"/>
      <c r="I10" s="61"/>
    </row>
    <row r="11" spans="2:9" ht="15.6" x14ac:dyDescent="0.3">
      <c r="B11" s="204" t="s">
        <v>256</v>
      </c>
      <c r="C11" s="207"/>
      <c r="D11" s="207"/>
      <c r="E11" s="207"/>
      <c r="F11" s="207"/>
      <c r="G11" s="207"/>
      <c r="H11" s="208"/>
      <c r="I11" s="72">
        <f>SUM(I9:I10)</f>
        <v>0</v>
      </c>
    </row>
    <row r="12" spans="2:9" x14ac:dyDescent="0.25">
      <c r="B12" s="204" t="s">
        <v>127</v>
      </c>
      <c r="C12" s="207"/>
      <c r="D12" s="207"/>
      <c r="E12" s="207"/>
      <c r="F12" s="207"/>
      <c r="G12" s="207"/>
      <c r="H12" s="208"/>
      <c r="I12" s="72">
        <f>I8+I11</f>
        <v>0</v>
      </c>
    </row>
    <row r="13" spans="2:9" ht="15.6" x14ac:dyDescent="0.3">
      <c r="B13" s="17" t="s">
        <v>125</v>
      </c>
    </row>
  </sheetData>
  <sheetProtection formatCells="0" formatColumns="0" insertColumns="0" insertRows="0" deleteColumns="0" deleteRows="0" selectLockedCells="1"/>
  <mergeCells count="7">
    <mergeCell ref="B12:H12"/>
    <mergeCell ref="I3:I5"/>
    <mergeCell ref="B8:H8"/>
    <mergeCell ref="B11:H11"/>
    <mergeCell ref="B4:B5"/>
    <mergeCell ref="C3:H3"/>
    <mergeCell ref="C4:H4"/>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7 G9:G10">
      <formula1>F6</formula1>
    </dataValidation>
  </dataValidations>
  <pageMargins left="0.7" right="0.7"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14"/>
  <sheetViews>
    <sheetView workbookViewId="0">
      <selection activeCell="D20" sqref="D20"/>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118</v>
      </c>
      <c r="C1" s="3"/>
    </row>
    <row r="3" spans="2:9" x14ac:dyDescent="0.25">
      <c r="B3" s="15"/>
      <c r="C3" s="209" t="s">
        <v>6</v>
      </c>
      <c r="D3" s="209"/>
      <c r="E3" s="209"/>
      <c r="F3" s="209"/>
      <c r="G3" s="209"/>
      <c r="H3" s="209"/>
      <c r="I3" s="210" t="s">
        <v>12</v>
      </c>
    </row>
    <row r="4" spans="2:9" x14ac:dyDescent="0.25">
      <c r="B4" s="211" t="s">
        <v>1</v>
      </c>
      <c r="C4" s="213" t="s">
        <v>72</v>
      </c>
      <c r="D4" s="214"/>
      <c r="E4" s="214"/>
      <c r="F4" s="214"/>
      <c r="G4" s="214"/>
      <c r="H4" s="215"/>
      <c r="I4" s="210"/>
    </row>
    <row r="5" spans="2:9" ht="31.5" x14ac:dyDescent="0.25">
      <c r="B5" s="212"/>
      <c r="C5" s="5" t="s">
        <v>40</v>
      </c>
      <c r="D5" s="5" t="s">
        <v>41</v>
      </c>
      <c r="E5" s="5" t="s">
        <v>42</v>
      </c>
      <c r="F5" s="5" t="s">
        <v>43</v>
      </c>
      <c r="G5" s="5" t="s">
        <v>54</v>
      </c>
      <c r="H5" s="5" t="s">
        <v>44</v>
      </c>
      <c r="I5" s="210"/>
    </row>
    <row r="6" spans="2:9" s="25" customFormat="1" x14ac:dyDescent="0.25">
      <c r="B6" s="23"/>
      <c r="C6" s="23"/>
      <c r="D6" s="23"/>
      <c r="E6" s="23"/>
      <c r="F6" s="24"/>
      <c r="G6" s="24"/>
      <c r="H6" s="23"/>
      <c r="I6" s="61"/>
    </row>
    <row r="7" spans="2:9" s="25" customFormat="1" ht="15.6" x14ac:dyDescent="0.3">
      <c r="B7" s="23"/>
      <c r="C7" s="23"/>
      <c r="D7" s="23"/>
      <c r="E7" s="23"/>
      <c r="F7" s="24"/>
      <c r="G7" s="24"/>
      <c r="H7" s="23"/>
      <c r="I7" s="61"/>
    </row>
    <row r="8" spans="2:9" s="25" customFormat="1" ht="15.6" x14ac:dyDescent="0.3">
      <c r="B8" s="23"/>
      <c r="C8" s="23"/>
      <c r="D8" s="23"/>
      <c r="E8" s="23"/>
      <c r="F8" s="24"/>
      <c r="G8" s="24"/>
      <c r="H8" s="23"/>
      <c r="I8" s="61"/>
    </row>
    <row r="9" spans="2:9" ht="15.6" x14ac:dyDescent="0.3">
      <c r="B9" s="204" t="s">
        <v>257</v>
      </c>
      <c r="C9" s="207"/>
      <c r="D9" s="207"/>
      <c r="E9" s="207"/>
      <c r="F9" s="207"/>
      <c r="G9" s="207"/>
      <c r="H9" s="208"/>
      <c r="I9" s="72">
        <f>SUM(I6:I8)</f>
        <v>0</v>
      </c>
    </row>
    <row r="10" spans="2:9" s="25" customFormat="1" ht="15.6" x14ac:dyDescent="0.3">
      <c r="B10" s="23"/>
      <c r="C10" s="23"/>
      <c r="D10" s="23"/>
      <c r="E10" s="23"/>
      <c r="F10" s="24"/>
      <c r="G10" s="24"/>
      <c r="H10" s="23"/>
      <c r="I10" s="61"/>
    </row>
    <row r="11" spans="2:9" s="25" customFormat="1" ht="15.6" x14ac:dyDescent="0.3">
      <c r="B11" s="23"/>
      <c r="C11" s="23"/>
      <c r="D11" s="23"/>
      <c r="E11" s="23"/>
      <c r="F11" s="24"/>
      <c r="G11" s="24"/>
      <c r="H11" s="23"/>
      <c r="I11" s="61"/>
    </row>
    <row r="12" spans="2:9" ht="15.6" x14ac:dyDescent="0.3">
      <c r="B12" s="204" t="s">
        <v>256</v>
      </c>
      <c r="C12" s="207"/>
      <c r="D12" s="207"/>
      <c r="E12" s="207"/>
      <c r="F12" s="207"/>
      <c r="G12" s="207"/>
      <c r="H12" s="208"/>
      <c r="I12" s="72">
        <f>SUM(I10:I11)</f>
        <v>0</v>
      </c>
    </row>
    <row r="13" spans="2:9" ht="15.6" x14ac:dyDescent="0.3">
      <c r="B13" s="103" t="s">
        <v>52</v>
      </c>
      <c r="C13" s="104"/>
      <c r="D13" s="104"/>
      <c r="E13" s="104"/>
      <c r="F13" s="104"/>
      <c r="G13" s="104"/>
      <c r="H13" s="105"/>
      <c r="I13" s="72">
        <f>I9+I12</f>
        <v>0</v>
      </c>
    </row>
    <row r="14" spans="2:9" ht="15.6" x14ac:dyDescent="0.3">
      <c r="B14" s="17" t="s">
        <v>125</v>
      </c>
    </row>
  </sheetData>
  <sheetProtection formatCells="0" formatColumns="0" formatRows="0" insertColumns="0" insertRows="0" deleteColumns="0" deleteRows="0" selectLockedCells="1"/>
  <mergeCells count="6">
    <mergeCell ref="B12:H12"/>
    <mergeCell ref="C3:H3"/>
    <mergeCell ref="I3:I5"/>
    <mergeCell ref="B4:B5"/>
    <mergeCell ref="C4:H4"/>
    <mergeCell ref="B9:H9"/>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8 G10:G11">
      <formula1>F6</formula1>
    </dataValidation>
  </dataValidations>
  <pageMargins left="0.7" right="0.7" top="0.75" bottom="0.75" header="0.3" footer="0.3"/>
  <pageSetup paperSize="9" scale="67" fitToHeight="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12"/>
  <sheetViews>
    <sheetView topLeftCell="A4" workbookViewId="0">
      <selection activeCell="B11" sqref="B11:H11"/>
    </sheetView>
  </sheetViews>
  <sheetFormatPr defaultColWidth="9.140625" defaultRowHeight="15.75" x14ac:dyDescent="0.25"/>
  <cols>
    <col min="1" max="1" width="4.1406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119</v>
      </c>
      <c r="C1" s="3"/>
    </row>
    <row r="3" spans="2:9" x14ac:dyDescent="0.25">
      <c r="B3" s="15"/>
      <c r="C3" s="209" t="s">
        <v>6</v>
      </c>
      <c r="D3" s="209"/>
      <c r="E3" s="209"/>
      <c r="F3" s="209"/>
      <c r="G3" s="209"/>
      <c r="H3" s="209"/>
      <c r="I3" s="210" t="s">
        <v>12</v>
      </c>
    </row>
    <row r="4" spans="2:9" x14ac:dyDescent="0.25">
      <c r="B4" s="211" t="s">
        <v>1</v>
      </c>
      <c r="C4" s="213" t="s">
        <v>72</v>
      </c>
      <c r="D4" s="214"/>
      <c r="E4" s="214"/>
      <c r="F4" s="214"/>
      <c r="G4" s="214"/>
      <c r="H4" s="215"/>
      <c r="I4" s="210"/>
    </row>
    <row r="5" spans="2:9" ht="31.5" x14ac:dyDescent="0.25">
      <c r="B5" s="212"/>
      <c r="C5" s="5" t="s">
        <v>40</v>
      </c>
      <c r="D5" s="5" t="s">
        <v>41</v>
      </c>
      <c r="E5" s="5" t="s">
        <v>42</v>
      </c>
      <c r="F5" s="5" t="s">
        <v>43</v>
      </c>
      <c r="G5" s="5" t="s">
        <v>54</v>
      </c>
      <c r="H5" s="5" t="s">
        <v>44</v>
      </c>
      <c r="I5" s="210"/>
    </row>
    <row r="6" spans="2:9" s="25" customFormat="1" x14ac:dyDescent="0.25">
      <c r="B6" s="23"/>
      <c r="C6" s="23"/>
      <c r="D6" s="23"/>
      <c r="E6" s="23"/>
      <c r="F6" s="24"/>
      <c r="G6" s="24"/>
      <c r="H6" s="23"/>
      <c r="I6" s="61"/>
    </row>
    <row r="7" spans="2:9" x14ac:dyDescent="0.25">
      <c r="B7" s="204" t="s">
        <v>247</v>
      </c>
      <c r="C7" s="207"/>
      <c r="D7" s="207"/>
      <c r="E7" s="207"/>
      <c r="F7" s="207"/>
      <c r="G7" s="207"/>
      <c r="H7" s="208"/>
      <c r="I7" s="72">
        <f>SUM(I6:I6)</f>
        <v>0</v>
      </c>
    </row>
    <row r="8" spans="2:9" s="25" customFormat="1" x14ac:dyDescent="0.25">
      <c r="B8" s="23"/>
      <c r="C8" s="23"/>
      <c r="D8" s="23"/>
      <c r="E8" s="23"/>
      <c r="F8" s="24"/>
      <c r="G8" s="24"/>
      <c r="H8" s="23"/>
      <c r="I8" s="61"/>
    </row>
    <row r="9" spans="2:9" s="25" customFormat="1" ht="15.6" x14ac:dyDescent="0.3">
      <c r="B9" s="23"/>
      <c r="C9" s="23"/>
      <c r="D9" s="23"/>
      <c r="E9" s="23"/>
      <c r="F9" s="24"/>
      <c r="G9" s="24"/>
      <c r="H9" s="23"/>
      <c r="I9" s="61"/>
    </row>
    <row r="10" spans="2:9" ht="15.6" x14ac:dyDescent="0.3">
      <c r="B10" s="204" t="s">
        <v>256</v>
      </c>
      <c r="C10" s="207"/>
      <c r="D10" s="207"/>
      <c r="E10" s="207"/>
      <c r="F10" s="207"/>
      <c r="G10" s="207"/>
      <c r="H10" s="208"/>
      <c r="I10" s="72">
        <f>SUM(I8:I9)</f>
        <v>0</v>
      </c>
    </row>
    <row r="11" spans="2:9" ht="15.6" x14ac:dyDescent="0.3">
      <c r="B11" s="219" t="s">
        <v>123</v>
      </c>
      <c r="C11" s="220"/>
      <c r="D11" s="220"/>
      <c r="E11" s="220"/>
      <c r="F11" s="220"/>
      <c r="G11" s="220"/>
      <c r="H11" s="221"/>
      <c r="I11" s="72">
        <f>I7+I10</f>
        <v>0</v>
      </c>
    </row>
    <row r="12" spans="2:9" ht="15.6" x14ac:dyDescent="0.3">
      <c r="B12" s="17" t="s">
        <v>125</v>
      </c>
    </row>
  </sheetData>
  <sheetProtection formatCells="0" formatColumns="0" formatRows="0" insertColumns="0" insertRows="0" deleteColumns="0" deleteRows="0" selectLockedCells="1"/>
  <mergeCells count="7">
    <mergeCell ref="B10:H10"/>
    <mergeCell ref="B11:H11"/>
    <mergeCell ref="C3:H3"/>
    <mergeCell ref="I3:I5"/>
    <mergeCell ref="B4:B5"/>
    <mergeCell ref="C4:H4"/>
    <mergeCell ref="B7:H7"/>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 G8:G9">
      <formula1>F6</formula1>
    </dataValidation>
  </dataValidations>
  <pageMargins left="0.7" right="0.7" top="0.75" bottom="0.75" header="0.3" footer="0.3"/>
  <pageSetup paperSize="9" scale="67" fitToHeight="0"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13"/>
  <sheetViews>
    <sheetView topLeftCell="A4" zoomScaleNormal="100" workbookViewId="0">
      <selection activeCell="A13" sqref="A13"/>
    </sheetView>
  </sheetViews>
  <sheetFormatPr defaultColWidth="9.140625" defaultRowHeight="15.75" x14ac:dyDescent="0.25"/>
  <cols>
    <col min="1" max="1" width="4.5703125" style="17" customWidth="1"/>
    <col min="2" max="2" width="9.140625" style="17"/>
    <col min="3" max="3" width="18.28515625" style="17" customWidth="1"/>
    <col min="4" max="4" width="25.5703125" style="17" customWidth="1"/>
    <col min="5" max="5" width="16.7109375" style="13" customWidth="1"/>
    <col min="6" max="7" width="15.7109375" style="13" customWidth="1"/>
    <col min="8" max="8" width="15.42578125" style="17" customWidth="1"/>
    <col min="9" max="16384" width="9.140625" style="17"/>
  </cols>
  <sheetData>
    <row r="1" spans="2:9" x14ac:dyDescent="0.25">
      <c r="B1" s="3" t="s">
        <v>107</v>
      </c>
      <c r="C1" s="3"/>
    </row>
    <row r="3" spans="2:9" x14ac:dyDescent="0.25">
      <c r="B3" s="15"/>
      <c r="C3" s="209" t="s">
        <v>6</v>
      </c>
      <c r="D3" s="209"/>
      <c r="E3" s="209"/>
      <c r="F3" s="209"/>
      <c r="G3" s="209"/>
      <c r="H3" s="209"/>
      <c r="I3" s="210" t="s">
        <v>12</v>
      </c>
    </row>
    <row r="4" spans="2:9" x14ac:dyDescent="0.25">
      <c r="B4" s="211" t="s">
        <v>1</v>
      </c>
      <c r="C4" s="213" t="s">
        <v>72</v>
      </c>
      <c r="D4" s="214"/>
      <c r="E4" s="214"/>
      <c r="F4" s="214"/>
      <c r="G4" s="214"/>
      <c r="H4" s="215"/>
      <c r="I4" s="210"/>
    </row>
    <row r="5" spans="2:9" ht="31.5" x14ac:dyDescent="0.25">
      <c r="B5" s="212"/>
      <c r="C5" s="5" t="s">
        <v>40</v>
      </c>
      <c r="D5" s="5" t="s">
        <v>41</v>
      </c>
      <c r="E5" s="5" t="s">
        <v>42</v>
      </c>
      <c r="F5" s="5" t="s">
        <v>43</v>
      </c>
      <c r="G5" s="5" t="s">
        <v>54</v>
      </c>
      <c r="H5" s="5" t="s">
        <v>44</v>
      </c>
      <c r="I5" s="210"/>
    </row>
    <row r="6" spans="2:9" s="25" customFormat="1" x14ac:dyDescent="0.25">
      <c r="B6" s="23"/>
      <c r="C6" s="23"/>
      <c r="D6" s="23"/>
      <c r="E6" s="23"/>
      <c r="F6" s="24"/>
      <c r="G6" s="24"/>
      <c r="H6" s="23"/>
      <c r="I6" s="61"/>
    </row>
    <row r="7" spans="2:9" s="25" customFormat="1" x14ac:dyDescent="0.25">
      <c r="B7" s="23"/>
      <c r="C7" s="23"/>
      <c r="D7" s="23"/>
      <c r="E7" s="23"/>
      <c r="F7" s="24"/>
      <c r="G7" s="24"/>
      <c r="H7" s="23"/>
      <c r="I7" s="61"/>
    </row>
    <row r="8" spans="2:9" x14ac:dyDescent="0.25">
      <c r="B8" s="204" t="s">
        <v>247</v>
      </c>
      <c r="C8" s="207"/>
      <c r="D8" s="207"/>
      <c r="E8" s="207"/>
      <c r="F8" s="207"/>
      <c r="G8" s="207"/>
      <c r="H8" s="208"/>
      <c r="I8" s="72">
        <f>SUM(I6:I7)</f>
        <v>0</v>
      </c>
    </row>
    <row r="9" spans="2:9" s="25" customFormat="1" x14ac:dyDescent="0.25">
      <c r="B9" s="23"/>
      <c r="C9" s="23"/>
      <c r="D9" s="23"/>
      <c r="E9" s="23"/>
      <c r="F9" s="24"/>
      <c r="G9" s="24"/>
      <c r="H9" s="23"/>
      <c r="I9" s="61"/>
    </row>
    <row r="10" spans="2:9" s="25" customFormat="1" ht="15.6" x14ac:dyDescent="0.3">
      <c r="B10" s="23"/>
      <c r="C10" s="23"/>
      <c r="D10" s="23"/>
      <c r="E10" s="23"/>
      <c r="F10" s="24"/>
      <c r="G10" s="24"/>
      <c r="H10" s="23"/>
      <c r="I10" s="61"/>
    </row>
    <row r="11" spans="2:9" ht="15.6" x14ac:dyDescent="0.3">
      <c r="B11" s="204" t="s">
        <v>258</v>
      </c>
      <c r="C11" s="207"/>
      <c r="D11" s="207"/>
      <c r="E11" s="207"/>
      <c r="F11" s="207"/>
      <c r="G11" s="207"/>
      <c r="H11" s="208"/>
      <c r="I11" s="72">
        <f>SUM(I9:I10)</f>
        <v>0</v>
      </c>
    </row>
    <row r="12" spans="2:9" ht="15.6" x14ac:dyDescent="0.3">
      <c r="B12" s="103" t="s">
        <v>124</v>
      </c>
      <c r="C12" s="104"/>
      <c r="D12" s="104"/>
      <c r="E12" s="104"/>
      <c r="F12" s="104"/>
      <c r="G12" s="104"/>
      <c r="H12" s="105"/>
      <c r="I12" s="72">
        <f>I8+I11</f>
        <v>0</v>
      </c>
    </row>
    <row r="13" spans="2:9" ht="15.6" x14ac:dyDescent="0.3">
      <c r="B13" s="17" t="s">
        <v>125</v>
      </c>
    </row>
  </sheetData>
  <sheetProtection formatCells="0" formatColumns="0" formatRows="0" insertColumns="0" insertRows="0" deleteColumns="0" deleteRows="0" selectLockedCells="1"/>
  <mergeCells count="6">
    <mergeCell ref="B11:H11"/>
    <mergeCell ref="C3:H3"/>
    <mergeCell ref="I3:I5"/>
    <mergeCell ref="B4:B5"/>
    <mergeCell ref="C4:H4"/>
    <mergeCell ref="B8:H8"/>
  </mergeCells>
  <dataValidations disablePrompts="1"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7 G9:G10">
      <formula1>F6</formula1>
    </dataValidation>
  </dataValidations>
  <pageMargins left="0.7" right="0.7" top="0.75" bottom="0.75" header="0.3" footer="0.3"/>
  <pageSetup paperSize="9" scale="67" fitToHeight="0"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I37"/>
  <sheetViews>
    <sheetView topLeftCell="A31" zoomScaleNormal="100" workbookViewId="0">
      <selection activeCell="D6" sqref="D6"/>
    </sheetView>
  </sheetViews>
  <sheetFormatPr defaultColWidth="9.140625" defaultRowHeight="15.75" x14ac:dyDescent="0.25"/>
  <cols>
    <col min="1" max="1" width="2.5703125" style="17" customWidth="1"/>
    <col min="2" max="2" width="9.140625" style="17"/>
    <col min="3" max="3" width="21.85546875" style="17" customWidth="1"/>
    <col min="4" max="4" width="23.5703125" style="17" customWidth="1"/>
    <col min="5" max="5" width="16.7109375" style="13" customWidth="1"/>
    <col min="6" max="7" width="15.7109375" style="13" customWidth="1"/>
    <col min="8" max="8" width="36.5703125" style="17" customWidth="1"/>
    <col min="9" max="9" width="10.42578125" style="17" customWidth="1"/>
    <col min="10" max="16384" width="9.140625" style="17"/>
  </cols>
  <sheetData>
    <row r="1" spans="2:9" x14ac:dyDescent="0.25">
      <c r="B1" s="3" t="s">
        <v>108</v>
      </c>
      <c r="C1" s="3"/>
    </row>
    <row r="3" spans="2:9" x14ac:dyDescent="0.25">
      <c r="B3" s="15"/>
      <c r="C3" s="209" t="s">
        <v>6</v>
      </c>
      <c r="D3" s="209"/>
      <c r="E3" s="209"/>
      <c r="F3" s="209"/>
      <c r="G3" s="209"/>
      <c r="H3" s="209"/>
      <c r="I3" s="210" t="s">
        <v>12</v>
      </c>
    </row>
    <row r="4" spans="2:9" x14ac:dyDescent="0.25">
      <c r="B4" s="211" t="s">
        <v>1</v>
      </c>
      <c r="C4" s="213" t="s">
        <v>72</v>
      </c>
      <c r="D4" s="214"/>
      <c r="E4" s="214"/>
      <c r="F4" s="214"/>
      <c r="G4" s="214"/>
      <c r="H4" s="215"/>
      <c r="I4" s="210"/>
    </row>
    <row r="5" spans="2:9" ht="31.5" x14ac:dyDescent="0.25">
      <c r="B5" s="212"/>
      <c r="C5" s="5" t="s">
        <v>40</v>
      </c>
      <c r="D5" s="5" t="s">
        <v>41</v>
      </c>
      <c r="E5" s="5" t="s">
        <v>42</v>
      </c>
      <c r="F5" s="5" t="s">
        <v>43</v>
      </c>
      <c r="G5" s="5" t="s">
        <v>54</v>
      </c>
      <c r="H5" s="5" t="s">
        <v>44</v>
      </c>
      <c r="I5" s="210"/>
    </row>
    <row r="6" spans="2:9" s="25" customFormat="1" ht="15.6" x14ac:dyDescent="0.3">
      <c r="B6" s="23"/>
      <c r="C6" s="23"/>
      <c r="D6" s="23"/>
      <c r="E6" s="23"/>
      <c r="F6" s="24"/>
      <c r="G6" s="24"/>
      <c r="H6" s="23"/>
      <c r="I6" s="61"/>
    </row>
    <row r="7" spans="2:9" s="25" customFormat="1" ht="15.6" x14ac:dyDescent="0.3">
      <c r="B7" s="23"/>
      <c r="C7" s="23"/>
      <c r="D7" s="23"/>
      <c r="E7" s="23"/>
      <c r="F7" s="24"/>
      <c r="G7" s="24"/>
      <c r="H7" s="23"/>
      <c r="I7" s="61"/>
    </row>
    <row r="8" spans="2:9" ht="15.6" x14ac:dyDescent="0.3">
      <c r="B8" s="204" t="s">
        <v>271</v>
      </c>
      <c r="C8" s="207"/>
      <c r="D8" s="207"/>
      <c r="E8" s="207"/>
      <c r="F8" s="207"/>
      <c r="G8" s="207"/>
      <c r="H8" s="208"/>
      <c r="I8" s="72">
        <f>SUM(I6:I7)</f>
        <v>0</v>
      </c>
    </row>
    <row r="9" spans="2:9" s="25" customFormat="1" ht="44.45" customHeight="1" x14ac:dyDescent="0.3">
      <c r="B9" s="149" t="s">
        <v>157</v>
      </c>
      <c r="C9" s="149" t="s">
        <v>158</v>
      </c>
      <c r="D9" s="149" t="s">
        <v>139</v>
      </c>
      <c r="E9" s="149" t="s">
        <v>159</v>
      </c>
      <c r="F9" s="150">
        <v>42318</v>
      </c>
      <c r="G9" s="150">
        <v>42339</v>
      </c>
      <c r="H9" s="151" t="s">
        <v>160</v>
      </c>
      <c r="I9" s="152">
        <v>399.87</v>
      </c>
    </row>
    <row r="10" spans="2:9" s="25" customFormat="1" ht="31.9" customHeight="1" x14ac:dyDescent="0.3">
      <c r="B10" s="149" t="s">
        <v>161</v>
      </c>
      <c r="C10" s="149" t="s">
        <v>158</v>
      </c>
      <c r="D10" s="149" t="s">
        <v>139</v>
      </c>
      <c r="E10" s="149" t="s">
        <v>162</v>
      </c>
      <c r="F10" s="150">
        <v>42328</v>
      </c>
      <c r="G10" s="150">
        <v>42349</v>
      </c>
      <c r="H10" s="151" t="s">
        <v>163</v>
      </c>
      <c r="I10" s="152">
        <v>360</v>
      </c>
    </row>
    <row r="11" spans="2:9" s="25" customFormat="1" ht="45" customHeight="1" x14ac:dyDescent="0.3">
      <c r="B11" s="149" t="s">
        <v>164</v>
      </c>
      <c r="C11" s="149" t="s">
        <v>158</v>
      </c>
      <c r="D11" s="149" t="s">
        <v>139</v>
      </c>
      <c r="E11" s="149" t="s">
        <v>165</v>
      </c>
      <c r="F11" s="150">
        <v>42319</v>
      </c>
      <c r="G11" s="150">
        <v>42340</v>
      </c>
      <c r="H11" s="151" t="s">
        <v>166</v>
      </c>
      <c r="I11" s="152">
        <v>724.11</v>
      </c>
    </row>
    <row r="12" spans="2:9" s="25" customFormat="1" ht="33.6" customHeight="1" x14ac:dyDescent="0.3">
      <c r="B12" s="149" t="s">
        <v>167</v>
      </c>
      <c r="C12" s="160" t="s">
        <v>259</v>
      </c>
      <c r="D12" s="149" t="s">
        <v>139</v>
      </c>
      <c r="E12" s="154">
        <v>117981</v>
      </c>
      <c r="F12" s="150">
        <v>42349</v>
      </c>
      <c r="G12" s="150">
        <v>42368</v>
      </c>
      <c r="H12" s="155" t="s">
        <v>168</v>
      </c>
      <c r="I12" s="152">
        <v>76</v>
      </c>
    </row>
    <row r="13" spans="2:9" s="25" customFormat="1" x14ac:dyDescent="0.25">
      <c r="B13" s="149" t="s">
        <v>172</v>
      </c>
      <c r="C13" s="153" t="s">
        <v>173</v>
      </c>
      <c r="D13" s="149" t="s">
        <v>139</v>
      </c>
      <c r="E13" s="154">
        <v>10080733</v>
      </c>
      <c r="F13" s="150">
        <v>42368</v>
      </c>
      <c r="G13" s="150">
        <v>42390</v>
      </c>
      <c r="H13" s="155" t="s">
        <v>267</v>
      </c>
      <c r="I13" s="152">
        <v>2811.64</v>
      </c>
    </row>
    <row r="14" spans="2:9" s="25" customFormat="1" ht="15.6" x14ac:dyDescent="0.3">
      <c r="B14" s="149" t="s">
        <v>203</v>
      </c>
      <c r="C14" s="153" t="s">
        <v>173</v>
      </c>
      <c r="D14" s="149" t="s">
        <v>139</v>
      </c>
      <c r="E14" s="145">
        <v>10093213</v>
      </c>
      <c r="F14" s="159">
        <v>42401</v>
      </c>
      <c r="G14" s="156" t="s">
        <v>189</v>
      </c>
      <c r="H14" s="155" t="s">
        <v>195</v>
      </c>
      <c r="I14" s="161">
        <v>572.96</v>
      </c>
    </row>
    <row r="15" spans="2:9" s="25" customFormat="1" x14ac:dyDescent="0.25">
      <c r="B15" s="149" t="s">
        <v>204</v>
      </c>
      <c r="C15" s="153" t="s">
        <v>184</v>
      </c>
      <c r="D15" s="149" t="s">
        <v>139</v>
      </c>
      <c r="E15" s="145">
        <v>145</v>
      </c>
      <c r="F15" s="157">
        <v>42403</v>
      </c>
      <c r="G15" s="156" t="s">
        <v>190</v>
      </c>
      <c r="H15" s="155" t="s">
        <v>196</v>
      </c>
      <c r="I15" s="162">
        <v>541.6</v>
      </c>
    </row>
    <row r="16" spans="2:9" s="25" customFormat="1" x14ac:dyDescent="0.25">
      <c r="B16" s="149" t="s">
        <v>205</v>
      </c>
      <c r="C16" s="153" t="s">
        <v>185</v>
      </c>
      <c r="D16" s="149" t="s">
        <v>139</v>
      </c>
      <c r="E16" s="145">
        <v>207658</v>
      </c>
      <c r="F16" s="157">
        <v>42419</v>
      </c>
      <c r="G16" s="156" t="s">
        <v>191</v>
      </c>
      <c r="H16" s="155" t="s">
        <v>197</v>
      </c>
      <c r="I16" s="162">
        <v>409.5</v>
      </c>
    </row>
    <row r="17" spans="2:9" s="25" customFormat="1" x14ac:dyDescent="0.25">
      <c r="B17" s="149" t="s">
        <v>206</v>
      </c>
      <c r="C17" s="153" t="s">
        <v>186</v>
      </c>
      <c r="D17" s="149" t="s">
        <v>139</v>
      </c>
      <c r="E17" s="145">
        <v>161845</v>
      </c>
      <c r="F17" s="157">
        <v>42459</v>
      </c>
      <c r="G17" s="156" t="s">
        <v>192</v>
      </c>
      <c r="H17" s="155" t="s">
        <v>198</v>
      </c>
      <c r="I17" s="162">
        <v>552</v>
      </c>
    </row>
    <row r="18" spans="2:9" s="25" customFormat="1" ht="26.25" x14ac:dyDescent="0.25">
      <c r="B18" s="149" t="s">
        <v>207</v>
      </c>
      <c r="C18" s="153" t="s">
        <v>187</v>
      </c>
      <c r="D18" s="149" t="s">
        <v>139</v>
      </c>
      <c r="E18" s="145">
        <v>242344</v>
      </c>
      <c r="F18" s="157">
        <v>42459</v>
      </c>
      <c r="G18" s="156" t="s">
        <v>193</v>
      </c>
      <c r="H18" s="155" t="s">
        <v>199</v>
      </c>
      <c r="I18" s="162">
        <v>1008</v>
      </c>
    </row>
    <row r="19" spans="2:9" s="25" customFormat="1" ht="26.25" x14ac:dyDescent="0.25">
      <c r="B19" s="149" t="s">
        <v>208</v>
      </c>
      <c r="C19" s="153" t="s">
        <v>188</v>
      </c>
      <c r="D19" s="149" t="s">
        <v>139</v>
      </c>
      <c r="E19" s="145">
        <v>140</v>
      </c>
      <c r="F19" s="157">
        <v>42460</v>
      </c>
      <c r="G19" s="156" t="s">
        <v>194</v>
      </c>
      <c r="H19" s="155" t="s">
        <v>269</v>
      </c>
      <c r="I19" s="162">
        <v>1296</v>
      </c>
    </row>
    <row r="20" spans="2:9" s="25" customFormat="1" ht="26.25" x14ac:dyDescent="0.25">
      <c r="B20" s="149" t="s">
        <v>209</v>
      </c>
      <c r="C20" s="153" t="s">
        <v>188</v>
      </c>
      <c r="D20" s="149" t="s">
        <v>139</v>
      </c>
      <c r="E20" s="145">
        <v>144</v>
      </c>
      <c r="F20" s="157">
        <v>42460</v>
      </c>
      <c r="G20" s="156" t="s">
        <v>194</v>
      </c>
      <c r="H20" s="155" t="s">
        <v>200</v>
      </c>
      <c r="I20" s="162">
        <v>1296</v>
      </c>
    </row>
    <row r="21" spans="2:9" s="25" customFormat="1" ht="26.25" x14ac:dyDescent="0.25">
      <c r="B21" s="149" t="s">
        <v>210</v>
      </c>
      <c r="C21" s="153" t="s">
        <v>188</v>
      </c>
      <c r="D21" s="149" t="s">
        <v>139</v>
      </c>
      <c r="E21" s="145">
        <v>145</v>
      </c>
      <c r="F21" s="157">
        <v>42460</v>
      </c>
      <c r="G21" s="156" t="s">
        <v>194</v>
      </c>
      <c r="H21" s="155" t="s">
        <v>268</v>
      </c>
      <c r="I21" s="162">
        <v>1296</v>
      </c>
    </row>
    <row r="22" spans="2:9" s="25" customFormat="1" ht="26.25" x14ac:dyDescent="0.25">
      <c r="B22" s="149" t="s">
        <v>211</v>
      </c>
      <c r="C22" s="153" t="s">
        <v>188</v>
      </c>
      <c r="D22" s="149" t="s">
        <v>139</v>
      </c>
      <c r="E22" s="145">
        <v>146</v>
      </c>
      <c r="F22" s="157">
        <v>42460</v>
      </c>
      <c r="G22" s="156" t="s">
        <v>194</v>
      </c>
      <c r="H22" s="155" t="s">
        <v>201</v>
      </c>
      <c r="I22" s="162">
        <v>1296</v>
      </c>
    </row>
    <row r="23" spans="2:9" s="25" customFormat="1" ht="26.25" x14ac:dyDescent="0.25">
      <c r="B23" s="149" t="s">
        <v>212</v>
      </c>
      <c r="C23" s="153" t="s">
        <v>187</v>
      </c>
      <c r="D23" s="149" t="s">
        <v>139</v>
      </c>
      <c r="E23" s="145">
        <v>242362</v>
      </c>
      <c r="F23" s="157">
        <v>42468</v>
      </c>
      <c r="G23" s="150">
        <v>42496</v>
      </c>
      <c r="H23" s="155" t="s">
        <v>202</v>
      </c>
      <c r="I23" s="162">
        <v>1008</v>
      </c>
    </row>
    <row r="24" spans="2:9" s="121" customFormat="1" x14ac:dyDescent="0.25">
      <c r="B24" s="149" t="s">
        <v>215</v>
      </c>
      <c r="C24" s="153" t="s">
        <v>214</v>
      </c>
      <c r="D24" s="149" t="s">
        <v>139</v>
      </c>
      <c r="E24" s="145">
        <v>2161295</v>
      </c>
      <c r="F24" s="157">
        <v>42474</v>
      </c>
      <c r="G24" s="150">
        <v>42481</v>
      </c>
      <c r="H24" s="155" t="s">
        <v>216</v>
      </c>
      <c r="I24" s="152">
        <v>394</v>
      </c>
    </row>
    <row r="25" spans="2:9" s="121" customFormat="1" ht="25.5" x14ac:dyDescent="0.25">
      <c r="B25" s="149" t="s">
        <v>217</v>
      </c>
      <c r="C25" s="153" t="s">
        <v>187</v>
      </c>
      <c r="D25" s="149" t="s">
        <v>139</v>
      </c>
      <c r="E25" s="145">
        <v>242440</v>
      </c>
      <c r="F25" s="157">
        <v>42507</v>
      </c>
      <c r="G25" s="150">
        <v>42537</v>
      </c>
      <c r="H25" s="163" t="s">
        <v>218</v>
      </c>
      <c r="I25" s="152">
        <v>1008</v>
      </c>
    </row>
    <row r="26" spans="2:9" s="121" customFormat="1" ht="75.599999999999994" customHeight="1" x14ac:dyDescent="0.25">
      <c r="B26" s="149" t="s">
        <v>219</v>
      </c>
      <c r="C26" s="158" t="s">
        <v>220</v>
      </c>
      <c r="D26" s="149" t="s">
        <v>139</v>
      </c>
      <c r="E26" s="164" t="s">
        <v>221</v>
      </c>
      <c r="F26" s="157">
        <v>42541</v>
      </c>
      <c r="G26" s="150">
        <v>42563</v>
      </c>
      <c r="H26" s="165" t="s">
        <v>222</v>
      </c>
      <c r="I26" s="152">
        <v>12696</v>
      </c>
    </row>
    <row r="27" spans="2:9" s="121" customFormat="1" ht="26.25" x14ac:dyDescent="0.25">
      <c r="B27" s="149" t="s">
        <v>224</v>
      </c>
      <c r="C27" s="158" t="s">
        <v>223</v>
      </c>
      <c r="D27" s="149" t="s">
        <v>139</v>
      </c>
      <c r="E27" s="145" t="s">
        <v>225</v>
      </c>
      <c r="F27" s="157">
        <v>42572</v>
      </c>
      <c r="G27" s="150">
        <v>42586</v>
      </c>
      <c r="H27" s="155" t="s">
        <v>226</v>
      </c>
      <c r="I27" s="152">
        <v>420</v>
      </c>
    </row>
    <row r="28" spans="2:9" s="121" customFormat="1" x14ac:dyDescent="0.25">
      <c r="B28" s="149" t="s">
        <v>227</v>
      </c>
      <c r="C28" s="153" t="s">
        <v>173</v>
      </c>
      <c r="D28" s="149" t="s">
        <v>139</v>
      </c>
      <c r="E28" s="145">
        <v>10126458</v>
      </c>
      <c r="F28" s="157">
        <v>42481</v>
      </c>
      <c r="G28" s="150">
        <v>42612</v>
      </c>
      <c r="H28" s="155" t="s">
        <v>228</v>
      </c>
      <c r="I28" s="152">
        <v>1578.56</v>
      </c>
    </row>
    <row r="29" spans="2:9" s="121" customFormat="1" x14ac:dyDescent="0.25">
      <c r="B29" s="149" t="s">
        <v>229</v>
      </c>
      <c r="C29" s="159" t="s">
        <v>185</v>
      </c>
      <c r="D29" s="149" t="s">
        <v>139</v>
      </c>
      <c r="E29" s="145">
        <v>219120</v>
      </c>
      <c r="F29" s="157">
        <v>42628</v>
      </c>
      <c r="G29" s="150">
        <v>42642</v>
      </c>
      <c r="H29" s="155" t="s">
        <v>230</v>
      </c>
      <c r="I29" s="152">
        <v>579.5</v>
      </c>
    </row>
    <row r="30" spans="2:9" s="121" customFormat="1" x14ac:dyDescent="0.25">
      <c r="B30" s="149" t="s">
        <v>231</v>
      </c>
      <c r="C30" s="159" t="s">
        <v>214</v>
      </c>
      <c r="D30" s="149" t="s">
        <v>139</v>
      </c>
      <c r="E30" s="145" t="s">
        <v>232</v>
      </c>
      <c r="F30" s="157">
        <v>42635</v>
      </c>
      <c r="G30" s="150">
        <v>42642</v>
      </c>
      <c r="H30" s="155" t="s">
        <v>233</v>
      </c>
      <c r="I30" s="152">
        <v>510.8</v>
      </c>
    </row>
    <row r="31" spans="2:9" s="121" customFormat="1" x14ac:dyDescent="0.25">
      <c r="B31" s="149" t="s">
        <v>234</v>
      </c>
      <c r="C31" s="159" t="s">
        <v>235</v>
      </c>
      <c r="D31" s="149" t="s">
        <v>139</v>
      </c>
      <c r="E31" s="145">
        <v>155200</v>
      </c>
      <c r="F31" s="157">
        <v>42641</v>
      </c>
      <c r="G31" s="150">
        <v>42648</v>
      </c>
      <c r="H31" s="155" t="s">
        <v>236</v>
      </c>
      <c r="I31" s="152">
        <v>857.4</v>
      </c>
    </row>
    <row r="32" spans="2:9" s="121" customFormat="1" ht="28.15" customHeight="1" x14ac:dyDescent="0.25">
      <c r="B32" s="149" t="s">
        <v>237</v>
      </c>
      <c r="C32" s="159" t="s">
        <v>238</v>
      </c>
      <c r="D32" s="149" t="s">
        <v>139</v>
      </c>
      <c r="E32" s="145">
        <v>1608267</v>
      </c>
      <c r="F32" s="157">
        <v>42641</v>
      </c>
      <c r="G32" s="150">
        <v>42643</v>
      </c>
      <c r="H32" s="155" t="s">
        <v>239</v>
      </c>
      <c r="I32" s="152">
        <v>9336</v>
      </c>
    </row>
    <row r="33" spans="2:9" s="121" customFormat="1" x14ac:dyDescent="0.25">
      <c r="B33" s="149" t="s">
        <v>243</v>
      </c>
      <c r="C33" s="153" t="s">
        <v>173</v>
      </c>
      <c r="D33" s="149" t="s">
        <v>139</v>
      </c>
      <c r="E33" s="145">
        <v>10171620</v>
      </c>
      <c r="F33" s="157">
        <v>42641</v>
      </c>
      <c r="G33" s="150">
        <v>42655</v>
      </c>
      <c r="H33" s="155" t="s">
        <v>244</v>
      </c>
      <c r="I33" s="152">
        <v>3722</v>
      </c>
    </row>
    <row r="34" spans="2:9" s="121" customFormat="1" x14ac:dyDescent="0.25">
      <c r="B34" s="122"/>
      <c r="C34" s="133"/>
      <c r="D34" s="132"/>
      <c r="E34" s="134"/>
      <c r="F34" s="135"/>
      <c r="G34" s="24"/>
      <c r="H34" s="122"/>
      <c r="I34" s="61"/>
    </row>
    <row r="35" spans="2:9" x14ac:dyDescent="0.25">
      <c r="B35" s="204" t="s">
        <v>260</v>
      </c>
      <c r="C35" s="207"/>
      <c r="D35" s="207"/>
      <c r="E35" s="207"/>
      <c r="F35" s="207"/>
      <c r="G35" s="207"/>
      <c r="H35" s="208"/>
      <c r="I35" s="72">
        <f>SUM(I9:I34)</f>
        <v>44749.94</v>
      </c>
    </row>
    <row r="36" spans="2:9" x14ac:dyDescent="0.25">
      <c r="B36" s="103" t="s">
        <v>79</v>
      </c>
      <c r="C36" s="104"/>
      <c r="D36" s="104"/>
      <c r="E36" s="104"/>
      <c r="F36" s="104"/>
      <c r="G36" s="104"/>
      <c r="H36" s="105"/>
      <c r="I36" s="72">
        <f>I8+I35</f>
        <v>44749.94</v>
      </c>
    </row>
    <row r="37" spans="2:9" x14ac:dyDescent="0.25">
      <c r="B37" s="17" t="s">
        <v>125</v>
      </c>
    </row>
  </sheetData>
  <sheetProtection formatCells="0" formatColumns="0" formatRows="0" insertColumns="0" insertRows="0" deleteColumns="0" deleteRows="0" selectLockedCells="1"/>
  <mergeCells count="6">
    <mergeCell ref="B35:H35"/>
    <mergeCell ref="C3:H3"/>
    <mergeCell ref="I3:I5"/>
    <mergeCell ref="B4:B5"/>
    <mergeCell ref="C4:H4"/>
    <mergeCell ref="B8:H8"/>
  </mergeCells>
  <dataValidations xWindow="910" yWindow="688"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G6:G7 G9:G34">
      <formula1>F6</formula1>
    </dataValidation>
  </dataValidations>
  <pageMargins left="0.7" right="0.7" top="0.75" bottom="0.75"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7" t="s">
        <v>21</v>
      </c>
    </row>
    <row r="2" spans="1:1" ht="15.75" x14ac:dyDescent="0.25">
      <c r="A2" s="17" t="s">
        <v>22</v>
      </c>
    </row>
    <row r="3" spans="1:1" ht="15.75" x14ac:dyDescent="0.25">
      <c r="A3" s="17" t="s">
        <v>23</v>
      </c>
    </row>
    <row r="6" spans="1:1" ht="15.75" x14ac:dyDescent="0.25">
      <c r="A6" s="17" t="s">
        <v>31</v>
      </c>
    </row>
    <row r="7" spans="1:1" ht="15.75" x14ac:dyDescent="0.25">
      <c r="A7" s="17" t="s">
        <v>74</v>
      </c>
    </row>
    <row r="8" spans="1:1" s="13" customFormat="1" ht="15.75" x14ac:dyDescent="0.25">
      <c r="A8" s="17" t="s">
        <v>45</v>
      </c>
    </row>
    <row r="9" spans="1:1" ht="15.75" x14ac:dyDescent="0.25">
      <c r="A9" s="17" t="s">
        <v>46</v>
      </c>
    </row>
    <row r="12" spans="1:1" ht="15.75" x14ac:dyDescent="0.25">
      <c r="A12" s="17" t="s">
        <v>67</v>
      </c>
    </row>
    <row r="13" spans="1:1" ht="15.75" x14ac:dyDescent="0.25">
      <c r="A13" s="17" t="s">
        <v>68</v>
      </c>
    </row>
    <row r="14" spans="1:1" ht="15.75" x14ac:dyDescent="0.25">
      <c r="A14" s="1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Eelarve</vt:lpstr>
      <vt:lpstr>Maksetaotlus</vt:lpstr>
      <vt:lpstr>KULUARUANDE KOOND</vt:lpstr>
      <vt:lpstr>1. Tööjõukulud</vt:lpstr>
      <vt:lpstr>2. Lähetuskulud</vt:lpstr>
      <vt:lpstr> 3. EL avalikustamise kulud</vt:lpstr>
      <vt:lpstr>4. Seadmed, varust, IKT</vt:lpstr>
      <vt:lpstr>5. Kinnisvara</vt:lpstr>
      <vt:lpstr>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Merle Soha</cp:lastModifiedBy>
  <cp:lastPrinted>2015-03-09T14:28:19Z</cp:lastPrinted>
  <dcterms:created xsi:type="dcterms:W3CDTF">2014-06-17T10:19:13Z</dcterms:created>
  <dcterms:modified xsi:type="dcterms:W3CDTF">2017-02-03T12:34:50Z</dcterms:modified>
</cp:coreProperties>
</file>